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24226"/>
  <mc:AlternateContent xmlns:mc="http://schemas.openxmlformats.org/markup-compatibility/2006">
    <mc:Choice Requires="x15">
      <x15ac:absPath xmlns:x15ac="http://schemas.microsoft.com/office/spreadsheetml/2010/11/ac" url="T:\6. Zajednički poslovi\2026_Tehnički sektor - Povjerenstvo_Odjel Graditeljstva\02_Natječaji_POTRES\Natječaji\Mihanovićeva 18\"/>
    </mc:Choice>
  </mc:AlternateContent>
  <xr:revisionPtr revIDLastSave="0" documentId="8_{BB1C8A14-5BDA-4FE5-ACCE-5A7F3E090E5A}" xr6:coauthVersionLast="47" xr6:coauthVersionMax="47" xr10:uidLastSave="{00000000-0000-0000-0000-000000000000}"/>
  <bookViews>
    <workbookView xWindow="-120" yWindow="-120" windowWidth="29040" windowHeight="15720" tabRatio="696" activeTab="1" xr2:uid="{00000000-000D-0000-FFFF-FFFF00000000}"/>
  </bookViews>
  <sheets>
    <sheet name="GRAĐEVINSKI RADOVI" sheetId="29" r:id="rId1"/>
    <sheet name="OSTALI RADOVI" sheetId="30" r:id="rId2"/>
  </sheets>
  <definedNames>
    <definedName name="_xlnm.Print_Area" localSheetId="0">'GRAĐEVINSKI RADOVI'!$A$1:$F$399</definedName>
    <definedName name="_xlnm.Print_Area" localSheetId="1">'OSTALI RADOVI'!$A$1:$F$72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96" i="29" l="1"/>
  <c r="D93" i="29"/>
  <c r="F93" i="29" s="1"/>
  <c r="F91" i="29"/>
  <c r="F41" i="30" l="1"/>
  <c r="F43" i="30" s="1"/>
  <c r="F65" i="30" s="1"/>
  <c r="F33" i="30"/>
  <c r="F29" i="30"/>
  <c r="D24" i="30"/>
  <c r="F24" i="30" s="1"/>
  <c r="F17" i="30"/>
  <c r="F13" i="30"/>
  <c r="F12" i="30"/>
  <c r="F35" i="30" l="1"/>
  <c r="F63" i="30" s="1"/>
  <c r="F19" i="30" l="1"/>
  <c r="F61" i="30" s="1"/>
  <c r="F68" i="30" l="1"/>
  <c r="F70" i="30" l="1"/>
  <c r="F72" i="30" s="1"/>
  <c r="F327" i="29" l="1"/>
  <c r="F324" i="29"/>
  <c r="D323" i="29"/>
  <c r="F323" i="29" s="1"/>
  <c r="D322" i="29"/>
  <c r="F322" i="29" s="1"/>
  <c r="D321" i="29"/>
  <c r="F321" i="29" s="1"/>
  <c r="F280" i="29"/>
  <c r="D277" i="29"/>
  <c r="F277" i="29" s="1"/>
  <c r="F273" i="29"/>
  <c r="D272" i="29"/>
  <c r="F272" i="29" s="1"/>
  <c r="F263" i="29"/>
  <c r="D257" i="29"/>
  <c r="D260" i="29" s="1"/>
  <c r="F260" i="29" s="1"/>
  <c r="D254" i="29"/>
  <c r="F254" i="29" s="1"/>
  <c r="F250" i="29"/>
  <c r="D247" i="29"/>
  <c r="F247" i="29" s="1"/>
  <c r="D243" i="29"/>
  <c r="F243" i="29" s="1"/>
  <c r="D242" i="29"/>
  <c r="F242" i="29" s="1"/>
  <c r="D241" i="29"/>
  <c r="F241" i="29" s="1"/>
  <c r="D240" i="29"/>
  <c r="F240" i="29" s="1"/>
  <c r="D239" i="29"/>
  <c r="F239" i="29" s="1"/>
  <c r="D238" i="29"/>
  <c r="F238" i="29" s="1"/>
  <c r="D235" i="29"/>
  <c r="F235" i="29" s="1"/>
  <c r="D232" i="29"/>
  <c r="F232" i="29" s="1"/>
  <c r="F244" i="29"/>
  <c r="D231" i="29"/>
  <c r="F231" i="29" s="1"/>
  <c r="F227" i="29"/>
  <c r="F207" i="29"/>
  <c r="F204" i="29"/>
  <c r="F200" i="29"/>
  <c r="F197" i="29"/>
  <c r="D194" i="29"/>
  <c r="F194" i="29" s="1"/>
  <c r="F190" i="29"/>
  <c r="F186" i="29"/>
  <c r="F183" i="29"/>
  <c r="D178" i="29"/>
  <c r="F178" i="29" s="1"/>
  <c r="D175" i="29"/>
  <c r="F175" i="29" s="1"/>
  <c r="D172" i="29"/>
  <c r="F172" i="29" s="1"/>
  <c r="D169" i="29"/>
  <c r="F169" i="29" s="1"/>
  <c r="D168" i="29"/>
  <c r="F168" i="29" s="1"/>
  <c r="D161" i="29"/>
  <c r="F161" i="29" s="1"/>
  <c r="D160" i="29"/>
  <c r="F160" i="29" s="1"/>
  <c r="D159" i="29"/>
  <c r="F159" i="29" s="1"/>
  <c r="F156" i="29"/>
  <c r="D153" i="29"/>
  <c r="F153" i="29" s="1"/>
  <c r="D152" i="29"/>
  <c r="F152" i="29" s="1"/>
  <c r="F131" i="29"/>
  <c r="D127" i="29"/>
  <c r="F127" i="29" s="1"/>
  <c r="D126" i="29"/>
  <c r="F126" i="29" s="1"/>
  <c r="D125" i="29"/>
  <c r="F125" i="29" s="1"/>
  <c r="D124" i="29"/>
  <c r="D121" i="29"/>
  <c r="F121" i="29" s="1"/>
  <c r="F118" i="29"/>
  <c r="F111" i="29"/>
  <c r="F108" i="29"/>
  <c r="F105" i="29"/>
  <c r="F102" i="29"/>
  <c r="F101" i="29"/>
  <c r="F99" i="29"/>
  <c r="D86" i="29"/>
  <c r="F86" i="29" s="1"/>
  <c r="F84" i="29"/>
  <c r="D79" i="29"/>
  <c r="F79" i="29" s="1"/>
  <c r="F76" i="29"/>
  <c r="D75" i="29"/>
  <c r="F75" i="29" s="1"/>
  <c r="D62" i="29"/>
  <c r="D68" i="29" s="1"/>
  <c r="F68" i="29" s="1"/>
  <c r="D49" i="29"/>
  <c r="D50" i="29" s="1"/>
  <c r="D52" i="29" s="1"/>
  <c r="F52" i="29" s="1"/>
  <c r="D42" i="29"/>
  <c r="F42" i="29" s="1"/>
  <c r="D41" i="29"/>
  <c r="D36" i="29"/>
  <c r="F36" i="29" s="1"/>
  <c r="F34" i="29"/>
  <c r="D28" i="29"/>
  <c r="F28" i="29" s="1"/>
  <c r="D27" i="29"/>
  <c r="F27" i="29" s="1"/>
  <c r="D26" i="29"/>
  <c r="F26" i="29" s="1"/>
  <c r="F21" i="29"/>
  <c r="F20" i="29"/>
  <c r="F15" i="29"/>
  <c r="F12" i="29"/>
  <c r="F9" i="29"/>
  <c r="D43" i="29" l="1"/>
  <c r="D45" i="29" s="1"/>
  <c r="F45" i="29" s="1"/>
  <c r="D128" i="29"/>
  <c r="F282" i="29"/>
  <c r="F362" i="29" s="1"/>
  <c r="D63" i="29"/>
  <c r="D65" i="29" s="1"/>
  <c r="F65" i="29" s="1"/>
  <c r="F62" i="29"/>
  <c r="D71" i="29"/>
  <c r="F71" i="29" s="1"/>
  <c r="F41" i="29"/>
  <c r="F329" i="29"/>
  <c r="F364" i="29" s="1"/>
  <c r="F209" i="29"/>
  <c r="F358" i="29" s="1"/>
  <c r="F49" i="29"/>
  <c r="D29" i="29"/>
  <c r="D31" i="29" s="1"/>
  <c r="F31" i="29" s="1"/>
  <c r="D55" i="29"/>
  <c r="F257" i="29"/>
  <c r="F124" i="29"/>
  <c r="F133" i="29" s="1"/>
  <c r="F356" i="29" s="1"/>
  <c r="D224" i="29" l="1"/>
  <c r="F55" i="29"/>
  <c r="D57" i="29"/>
  <c r="F57" i="29" s="1"/>
  <c r="F113" i="29" l="1"/>
  <c r="F354" i="29" s="1"/>
  <c r="D226" i="29"/>
  <c r="F226" i="29" s="1"/>
  <c r="D225" i="29"/>
  <c r="F225" i="29" s="1"/>
  <c r="F224" i="29"/>
  <c r="F265" i="29" l="1"/>
  <c r="F360" i="29" s="1"/>
  <c r="F366" i="29" l="1"/>
  <c r="F368" i="29" s="1"/>
  <c r="F370" i="29" s="1"/>
</calcChain>
</file>

<file path=xl/sharedStrings.xml><?xml version="1.0" encoding="utf-8"?>
<sst xmlns="http://schemas.openxmlformats.org/spreadsheetml/2006/main" count="435" uniqueCount="198">
  <si>
    <t>količina</t>
  </si>
  <si>
    <t>ukupno</t>
  </si>
  <si>
    <t>1.</t>
  </si>
  <si>
    <t>2.</t>
  </si>
  <si>
    <t>3.</t>
  </si>
  <si>
    <t>4.</t>
  </si>
  <si>
    <t>I</t>
  </si>
  <si>
    <t>II</t>
  </si>
  <si>
    <t>5.</t>
  </si>
  <si>
    <t>6.</t>
  </si>
  <si>
    <t>III</t>
  </si>
  <si>
    <t>ZIDARSKI RADOVI</t>
  </si>
  <si>
    <t>IV</t>
  </si>
  <si>
    <t>VI</t>
  </si>
  <si>
    <t>kom</t>
  </si>
  <si>
    <t>R E K A P I T U L A C I J A</t>
  </si>
  <si>
    <t>UKUPNO:</t>
  </si>
  <si>
    <t>SVEUKUPNO:</t>
  </si>
  <si>
    <t>paušal</t>
  </si>
  <si>
    <t>napomena:</t>
  </si>
  <si>
    <t>*</t>
  </si>
  <si>
    <t>V</t>
  </si>
  <si>
    <t>RUŠENJA, DEMONTAŽE, PRIPREMA</t>
  </si>
  <si>
    <t>DEMONTAŽA, RUŠENJE, PRIPREMA UKUPNO:</t>
  </si>
  <si>
    <t>SKELARSKI RADOVI</t>
  </si>
  <si>
    <t>kg</t>
  </si>
  <si>
    <t>SKELARSKI RADOVI UKUPNO:</t>
  </si>
  <si>
    <t>ZIDARSKI RADOVI UKUPNO</t>
  </si>
  <si>
    <t>PDV 25%</t>
  </si>
  <si>
    <t>komplet</t>
  </si>
  <si>
    <t xml:space="preserve">GRAĐEVINSKI RADOVI </t>
  </si>
  <si>
    <t>jed.cijena</t>
  </si>
  <si>
    <t>jed. mj.</t>
  </si>
  <si>
    <t>Sve mjere kontrolirati u naravi</t>
  </si>
  <si>
    <t>BETONSKI I ARMIRANOBETONSKI RADOVI</t>
  </si>
  <si>
    <t>BETONSKI I AB RADOVI UKUPNO</t>
  </si>
  <si>
    <t>DEMONTAŽA, RUŠENJA, PRIPREME</t>
  </si>
  <si>
    <t>Ispuhati zrakom pod tlakom sve zidove. Potrebno je zašititi sve površine prethodno ispuhivanju. Alternativa je četkom to očistiti. U stavku uključiti sav potreban materijal, rad i opremu za izvedbu do potpune gotovosti.</t>
  </si>
  <si>
    <t>Uklanjanje svih elemenata u prostorijama (ormari, kreveti i slično) što spriječava izvedbu.  Deponirati na suhom mjestu i zaštiti od prašine folijom. Potrebno je napisati zapisnik i predočiti nadzornom inženjeru svih elemenata izmještenih za potrebu izvedbe radova. Nakon završetka potrebno je sve vratiti na svom mjestu. Obračun po paušalu. U stavku uključiti sve potrebne materijale, rad i opremu za izvedbu do potpune gotovosti. Odnosi se na sve radove sanacije.</t>
  </si>
  <si>
    <t xml:space="preserve">Zaštita stambenih prostorija, podova prije izvedbe radova. Zaštita podova daskama, stiroporom i starim "krpama" ili folijama. Obračun po paušalu. U stavku uključiti sve potrebne materijale, rad i opremu za izvedbu do potpune gotovosti. Odnosi se na sve radove sanacije.
</t>
  </si>
  <si>
    <t>obijanje žbuke</t>
  </si>
  <si>
    <t>deponiranje</t>
  </si>
  <si>
    <t>Sidrenje uglova</t>
  </si>
  <si>
    <t>utovar i deponiranje</t>
  </si>
  <si>
    <t>Bušenje rupa za sidrenje promjera 22 mm. Koristiti ručnu bušilicu. Bušenje je kroz zid od opeke na mjestima predviđenim projektom. Dubina rupe iznosi 1.25 m, osim ako projektom nije drugačije propisano. Nakon bušenja potrebno je očistiti rupu. Rupa mora biti očišćena od prašine i ostataka opeke i morta. Obračun po komadu. U stavku uključiti sve potrebne materijale, rad i opremu za izvedbu do potpune gotovosti.</t>
  </si>
  <si>
    <t>Ostalo</t>
  </si>
  <si>
    <t>Režijski rad po potrebi za pripomoć obrtnicima  koji će se obračunati po stvarnom utrošku rada i materijala prema ovjeri nadzora.</t>
  </si>
  <si>
    <t>NKV</t>
  </si>
  <si>
    <t>KV</t>
  </si>
  <si>
    <t>h</t>
  </si>
  <si>
    <t xml:space="preserve">Priprema potrebne dokumentacije, ishođenje dozvole za zauzimanje javno prometne površine (nogostup, parkirna mjesta i slično) od Gradskog ureda za Mjesnu samoupravu. Stavka uključuje projekt skele i tunela. </t>
  </si>
  <si>
    <t>Višekratno i detaljno čišćenje stubišta i prostorija za vrijeme izvođenja radova, prije primopredaje prostorija obuhvaćenih radovima. Stavka ukljućuje čišćenje nakon svih radova.  Ukoliko dođe do onečišćenja prostorija koje nisu obuhvaćene radovima, izvođač je iste dužan očistiti o svom trošku.</t>
  </si>
  <si>
    <t>Rabiciranje staklenom mrežicom. Armirna mrežica je staklena mrežica visoke kvalitete za ugradnju u sustave vanjske termoizolacije. Mrežica se koristi za armirni sloj i utiskuje se u površinu čeličnim gleterom. Mrežica se mora utisnuti u zadnju trećinu debljine armirnog sloja. Utiskuje se „mokro na mokro“ s minimalno 10 cm preklapanja. Mrežica se prekriva s 1 mm ljepila. Nakon postavljene površine mrežice, višak mrežice se odreže. Nakon završetka izrade mrežica ne smije biti vidljiva.  U cijenu stavke uključen je sav potreban rad, materijal, faktori i transport.</t>
  </si>
  <si>
    <t>Izvedba ležajeva dimenzija 15x15 cm i dubine 5 cm. Potrebno je ručno i pažljivo odštemati ležaj na zidu od opeke. Obračun po komadu. U stavku uključiti sve potrebne materijale, rad i opremu za izvedbu do potpune gotovosti.</t>
  </si>
  <si>
    <t>TESARSKI RADOVI</t>
  </si>
  <si>
    <t>TESARSKI RADOVI UKUPNO:</t>
  </si>
  <si>
    <t>METALNA KONSTRUKCIJA</t>
  </si>
  <si>
    <t>METALNA KONSTRUKCIJA UKUPNO:</t>
  </si>
  <si>
    <t>- zidovi</t>
  </si>
  <si>
    <t>deponiranje žbuke</t>
  </si>
  <si>
    <t>7.</t>
  </si>
  <si>
    <t>8.</t>
  </si>
  <si>
    <t>9.</t>
  </si>
  <si>
    <t>10.</t>
  </si>
  <si>
    <t>11.</t>
  </si>
  <si>
    <t>12.</t>
  </si>
  <si>
    <t>13.</t>
  </si>
  <si>
    <t>14.</t>
  </si>
  <si>
    <t>15.</t>
  </si>
  <si>
    <t>16.</t>
  </si>
  <si>
    <t>17.</t>
  </si>
  <si>
    <r>
      <t>m</t>
    </r>
    <r>
      <rPr>
        <vertAlign val="superscript"/>
        <sz val="10"/>
        <rFont val="Arial"/>
        <family val="2"/>
      </rPr>
      <t>2</t>
    </r>
  </si>
  <si>
    <r>
      <rPr>
        <b/>
        <sz val="10"/>
        <rFont val="Symbol"/>
        <family val="1"/>
        <charset val="2"/>
      </rPr>
      <t>S</t>
    </r>
    <r>
      <rPr>
        <b/>
        <sz val="10"/>
        <rFont val="Arial"/>
        <family val="2"/>
      </rPr>
      <t xml:space="preserve"> =</t>
    </r>
  </si>
  <si>
    <r>
      <t>m</t>
    </r>
    <r>
      <rPr>
        <b/>
        <vertAlign val="superscript"/>
        <sz val="10"/>
        <rFont val="Arial"/>
        <family val="2"/>
      </rPr>
      <t>2</t>
    </r>
  </si>
  <si>
    <r>
      <t>m</t>
    </r>
    <r>
      <rPr>
        <vertAlign val="superscript"/>
        <sz val="10"/>
        <rFont val="Arial"/>
        <family val="2"/>
      </rPr>
      <t>3</t>
    </r>
  </si>
  <si>
    <t>Uklanjanje i deponiranje šute unutar dva sloja daščanje oplate. Pretpostavljena visina šute iznosi 15-20 cm. Uklonjenu šutu deponirati na odgovorajući deponij za građevinski materijal do 20 km od gradilišta. Obračun po m3. U stavku ulazi uklanjanje, utovar, prijevoz i deponiranje. U stavku uključiti sve potrebne radove, materijale i opremu za izvedbu do potpune gotovosti.</t>
  </si>
  <si>
    <t>- daščana oplata 2.4 cm</t>
  </si>
  <si>
    <t>- deponiranje šute</t>
  </si>
  <si>
    <t xml:space="preserve">Dobava i ugradnja ojačanja na uglu vanjskih zidova u obliku sidara od armaturne šipke Φ16 dužine do 150 cm. U cijenu je uključena ugradnja sidara i  injektiranje rupe epoksidnim ljepilom nakon ugradnje šipke, postavljanje čelične pločice 100x100x8 mm sa zatezanjem matice nakon stvrdnjavanja epoksida te zatvaranje ležajne rupe produžnim mortom. Na jednom uglu 3-4 komada usidriti okomito na nosivi zid prema projektu. Obračun po kg.  U cijeni je sav rad i materijal po uputi proizvođača do potpune gotovosti. </t>
  </si>
  <si>
    <t>Ugradnja sonde radi provođenja restauratorskih istražnih radova na uličnom pročelju na pozicijama prema nacrtu na kraju troškovnika.</t>
  </si>
  <si>
    <t>Izrada izvješća restauratorskih istražnih radova.</t>
  </si>
  <si>
    <t>Dobava, montaža i izvedba nove daščane oplate za izvedbu tlačne AB ploče na podu potkrovlja. Drvena oplata su daske visine 24mm od punog drva. Spoj daščane oplate i drvenih grednika osiguran je vijcima za drvo 10x100mm.</t>
  </si>
  <si>
    <t>čavli s navojem 10x100 mm, n=6 kom/m'</t>
  </si>
  <si>
    <t>vijci M12/70, kv. 5.8. , n=4 kom/flahu</t>
  </si>
  <si>
    <t>Zidovi ispod razine tla se ne uračunavaju u ojačanje sidrenjem izvana</t>
  </si>
  <si>
    <t>Uklanjanje svih elemenata u prostorijama potkrovlja što spriječava izvedbu.  Deponirati na suhom mjestu i zaštiti od prašine folijom. Potrebno je napisati zapisnik i predočiti nadzornom inženjeru svih elemenata izmještenih za potrebu izvedbe radova. Nakon završetka potrebno je sve vratiti na svom mjestu. Obračun po paušalu. U stavku uključiti sve potrebne materijale, rad i opremu za izvedbu do potpune gotovosti. Odnosi se na sve radove sanacije.</t>
  </si>
  <si>
    <t>Pripremni radovi unutar stambenih/poslovnih prostorija -</t>
  </si>
  <si>
    <t>potkrovlje</t>
  </si>
  <si>
    <t>Pažljivo ručno obijanje trošne žbuke i obloge vanjskih zidova na mjestima sidrenja, debljine 2,5-4 cm s definiranih ravnih ploha zidova soba do čiste, ravne, čvrste i suhe podloge.  Pri uklanjanju žbuke na vanjskoj strani zida voditi brigu o svim profilacijama u zidu i oko otvora te postupati u skladu s uputama konzervatorskog zavoda. Ziđe pročelja je. od opeke. Nakon obijanja žbuke zid očistiti čeličnim četkama, a reške skobama do dubine od 2 cm. Potom cijelu površinu otprašiti i isprati vodom pod tlakom. Utovar, odvoz i istovar na lokaciju  udaljenu do 10 km. Obračun po m2. 5 komada po cijeloj etaži, 2 komada u podrumskoj etaži ulične zgrade iznad razine tla.</t>
  </si>
  <si>
    <t xml:space="preserve">Torkretiranje </t>
  </si>
  <si>
    <t xml:space="preserve">Nakon obijanja žbuke zid očistiti čeličnim četkama, a reške skobama do dubine od 2 cm. Potom cijelu površinu otprašiti i isprati vodom pod tlakom. Utovar, odvoz i istovar na lokaciju  udaljenu do 20 km. Obračun po m2. </t>
  </si>
  <si>
    <t xml:space="preserve">Pažljivo ručno obijanje trošne žbuke debljine 2,5-5 cm s definiranih ravnih ploha  zidova do čiste, ravne, čvrste i suhe podloge.  Ziđe je od opeke.  Utovar, odvoz i istovar na lokaciju  udaljenu do 20 km. Obračun po m3. </t>
  </si>
  <si>
    <t>Skidanje podne obloge  i daščane oplate na podu potkrovlja. Pretpostavljena debljina slojeva iznosi do 15 cm završnog sloja, 2x daščana oplata 2,4 cm. Uklonjene slojeve deponirati na odgovarajuću deponiju za građevinski materijal do 20km od gradilišta. Obračun po m2. U stavku ulazi uklanjanje, utovar, prijevoz i deponiranje. U stavku uključiti sve potrebne materijale, rad i opremu za izvedbu do potpune gotovosti.</t>
  </si>
  <si>
    <t>- masivni blokovi do 15 cm</t>
  </si>
  <si>
    <t>Pažljivo ručno obijanje trošne žbuke pretpostavljene debljine 5 cm cca. 1 m oko nosivih zidova. Pretpostavljeni slojevi su prema starom načinu izvedbe drvenog grednika, žbuka i trstika. Uklonjenu žbuku deponirati na odgovarajuću deponiju za građevinski materijal do 20 km od gradilišta. Obračun po m3. U stavku ulazi uklanjanje, utovar, prijevoz i deponiranje. U stavku uključiti sve potrebne materijale, rad i opremu za izvedbu do potpune gotovosti.</t>
  </si>
  <si>
    <t xml:space="preserve">beton C30/37 </t>
  </si>
  <si>
    <r>
      <t>m</t>
    </r>
    <r>
      <rPr>
        <vertAlign val="superscript"/>
        <sz val="10"/>
        <rFont val="Arial"/>
        <family val="2"/>
        <charset val="238"/>
      </rPr>
      <t>2</t>
    </r>
  </si>
  <si>
    <t>mreža Q335 - 5.38kg/m2</t>
  </si>
  <si>
    <t>dodatna armatura oko otvora i u uglovima -∅12</t>
  </si>
  <si>
    <t xml:space="preserve">Dobava i ugradnja betona za torkretiranje postojećih zidanih zidova stubišta. Torkretiranje izvesti jednostrano po unutarnjem obodu zidova  slojem debljine 6cm. Unutar stavke potrebno uračunati sav potreban materijal i rad, armaturne mreže Q335  i drugi elementi koji su detaljno opisani u projektu sanacije. Torkret je potrebno usidriti u postojeći zidani zid šipkama ∅12 (10kom po m2). Sidrene šipke je potrebno postaviti prije polaganja armaturne mreže te prema skici savinuti nakon postavljanja mreže. Nakon savijanja šipke pristupa se ugradnji mlaznog betona kvalitete C30/37 mlaznim postupkom optimalno, a ako se ne može, ručno nanositi. Obračun po m2. Cijenom treba obuhvatiti kompletan rad. </t>
  </si>
  <si>
    <t>- betoniranje se izvodi samo nakon odobrenja nadzornog inženjera; bez odobrenja izvođač na svoj trošak uklanja beton</t>
  </si>
  <si>
    <t>IZOLATERSKI RADOVI</t>
  </si>
  <si>
    <t>IZOLATORSKI RADOVI UKUPNO:</t>
  </si>
  <si>
    <t>oplata d = 24 mm, C24</t>
  </si>
  <si>
    <t>Dobava i ugradnja čeličnih flahova dim. 80x8mm, duljine 1,40 m i 1,0 m kv.čelika S235. U nosivi zid potrebno je izbušiti rupu Ø 22 mm koja se popunjava epoksidnim ljepilom, te se ugrađuje anker Ø 20mm. Dužina ankera koja je potrebna za dijalogonalni ulaz u zid iznosi 30 cm, 10 cm je zavarena za flah. Ukupna duljina sidra iznosi 50 cm. Na samom gradilištu vare se ankeri za čelični flah. Na sloju dasaka potrebno je izbušiti rupe na razmaku od 25 cm dijagonalno za ugradnju vijaka. Flah, čije su dimenzije presjeka 8 x 80 mm (S235) spreže se vijcima u daščanu konstrukciju.  Kao spojno sredstvo koristiti će se vijci za drvo Ø12/70mm kv.5.8 za svaki spoj grednika i flaha po 4 komada prema nacrtu. Dodatno se sidre čavlima s navojem za daščanu oplatu.</t>
  </si>
  <si>
    <t>Zamjena uklonjene šute između daščane oplate drvenih grednika.  Između drvenih grednika postaviti slojeve parnu branu i slojeve mineralne vune u visini grednika. Postaviti prethodno izvedbi sprezanja međukatne konstrukcije flahovima i daščanom oplatom.  Izvesti radove prema uputama proizvođača. Uključiti sav materijal, rad i alat za rad do potpune gotovosti.</t>
  </si>
  <si>
    <t>Razni nepredviđeni radovi koji se mogu pojaviti u toku izvođenja radova. Radovi se izvode po nalogu nadzornog inženjera, i obračunavaju se prema stvarno izvedenim radovima. Za ponudu predvidjeti vrijednost do 10%  od  vrijednosti  radova na  rušenjima  i razgradnjama. Obavezno ispuniti.</t>
  </si>
  <si>
    <t>Razni nepredviđeni radovi koji se mogu pojaviti u toku izvođenja radova. Radovi se izvode po nalogu nadzornog inženjera, i obračunavaju se prema stvarno izvedenim radovima. Za ponudu predvidjeti vrijednost do 10%  od  vrijednosti  zidarskih radova. Obavezno ispuniti.</t>
  </si>
  <si>
    <t>Razni nepredviđeni radovi koji se mogu pojaviti u toku izvođenja radova. Radovi se izvode po nalogu nadzornog inženjera, i obračunavaju se prema stvarno izvedenim radovima. Za ponudu predvidjeti vrijednost do 10%  od  vrijednosti  armiranobetonskih radova. Obavezno ispuniti.</t>
  </si>
  <si>
    <t>Razni nepredviđeni radovi koji se mogu pojaviti u toku izvođenja radova. Radovi se izvode po nalogu nadzornog inženjera, i obračunavaju se prema stvarno izvedenim radovima. Za ponudu predvidjeti vrijednost do 10%  od  vrijednosti  tesarskih radova. Obavezno ispuniti.</t>
  </si>
  <si>
    <t>Razni nepredviđeni radovi koji se mogu pojaviti u toku izvođenja radova. Radovi se izvode po nalogu nadzornog inženjera, i obračunavaju se prema stvarno izvedenim radovima. Za ponudu predvidjeti vrijednost do 10%  od  vrijednosti  metalne konstrukcije. Obavezno ispuniti.</t>
  </si>
  <si>
    <t>ručno odbijanje</t>
  </si>
  <si>
    <t>Lokalno ojačanje zidova za ojačanje CRM sustavom</t>
  </si>
  <si>
    <t>odbijanje žbuke</t>
  </si>
  <si>
    <t xml:space="preserve">Pažljivo ručno obijanje završne obloge (trošne žbuke) debljine 2,5-5 cm s definiranih ravnih ploha zidova do čiste, ravne, čvrste i suhe podloge.  Ziđe je od opeke.  Utovar, odvoz i istovar na lokaciju  udaljenu do 20 km. Obračun po m3. </t>
  </si>
  <si>
    <t xml:space="preserve">- saniranje oštećenja na zidovima </t>
  </si>
  <si>
    <t>Zaštita prozora i ostalih otvora na pročeljima i u zatvorenom prostoru. Stavka uključuje učvršćivanje i postavu zaštitne folije. U stavku uključiti sve potrebne materijale, rad i opremu za izvedbu do potpune gotovosti. Obračun po komadu prozora.</t>
  </si>
  <si>
    <t>Ispitivanje ugrađenih sidra hidrauličnom prešom. Sidra se ispituju na čupanje. Ispitivanje se vrši na 4 mjesta (naknadno će se odrediti koe sidro će se ispitati u dogovoru s nadzorom i projektantom). Obračun po komadu sidra. Sila koju sidro mora izdržati iznosi 25 kN. Ukoliko ne zadovolji, izvođač o svom trošku mijenja sva ugrađena sidra.</t>
  </si>
  <si>
    <t xml:space="preserve">ispitivanje </t>
  </si>
  <si>
    <t>Lokalno ojačanje zidova za ojačanje CRM sustavom - RI Struttura</t>
  </si>
  <si>
    <r>
      <t xml:space="preserve">MORT ZA ŽBUKANJE/KONSOLIDIRANJE                                                     Mort na bazi vapna ili cementa, kompatibilan sa bilo kojom vrstom opeke i tlačne čvrstoće jednake ili veće od 8 MPa, npr. mortovi na bazi vapna ili NHL-a kao npr. RÖFIX SismaCalce ili RÖFIX SismaDur (10,18,20,30 ili SLIM) ili jednakovrijedan proizvod. </t>
    </r>
    <r>
      <rPr>
        <b/>
        <sz val="10"/>
        <rFont val="Arial"/>
        <family val="2"/>
      </rPr>
      <t>Izvest u debljini do 30 mm. U stavci uračunati i materijal i rad.</t>
    </r>
  </si>
  <si>
    <r>
      <t xml:space="preserve">Mreža u GFRP proizvedena je tehnologijom TextrusionTM, čije se šipke sastoje od dugih staklenih vlakana impregniranih termoreaktivnom smolom epoksidnog tipa vinilestera. Pri formiranju mreže vlakna iz dva smjera pletu se pod pravim kutom tako da se stvara monolitna mreža.                                                                                   Tip T96AR: Mreža prosječne debljine </t>
    </r>
    <r>
      <rPr>
        <b/>
        <sz val="10"/>
        <rFont val="Arial"/>
        <family val="2"/>
      </rPr>
      <t>3mm</t>
    </r>
    <r>
      <rPr>
        <sz val="10"/>
        <rFont val="Arial"/>
        <family val="2"/>
      </rPr>
      <t>, nominalnog presjeka jedne šipke unutar mreže od 10 mm2, mreža veličine okna 33x33 mm /</t>
    </r>
    <r>
      <rPr>
        <b/>
        <sz val="10"/>
        <rFont val="Arial"/>
        <family val="2"/>
      </rPr>
      <t xml:space="preserve"> 66x66 mm</t>
    </r>
    <r>
      <rPr>
        <sz val="10"/>
        <rFont val="Arial"/>
        <family val="2"/>
      </rPr>
      <t xml:space="preserve"> / 99x99 mm, vlačne čvrstoće šipke 3,5 kN, izduljenje pri slomu iznosi 1,5%, prosječne vlačne aksijalne čvrstoće šipke EA od 230 kN, reakcije na požar* A2 i kalorijske vrijednosti 7,99 MJ/kg.                                                      Tip T192AR: Mreža prosječne debljine 5mm, nominalnog presjeka jedne šipke unutar mreže od 20 mm2, mreža veličine okna 66x66 mm / 99x99 mm, vlačne čvrstoće šipke 5,7 kN, izduljenje pri slomu iznosi 1,1%, prosječne vlačne aksijalne čvrstoće šipke EA od 540 kN, reakcije na požar* A2 i kalorijske vrijednosti 7,99 MJ/kg.                                                         * Napomena: Procijenjeno je da ukoliko uzimamo u obzir npr. mrežicu FB MESH 66x66T96AR umetnutu u sloj morta NHL 8MPa debljine 30 mm tada požarnu otpornost možemo klasificirati u A1 razred. </t>
    </r>
    <r>
      <rPr>
        <b/>
        <sz val="10"/>
        <rFont val="Arial"/>
        <family val="2"/>
      </rPr>
      <t>U stavci uračunati i materijal i rad.</t>
    </r>
  </si>
  <si>
    <t>Odabrani sustav:__________________________</t>
  </si>
  <si>
    <r>
      <t xml:space="preserve">FBCON KONEKTOR
Konektor u obliku slova L u GFRP od strane Fibre Net-a za spajanje mreže FBMESH na zidove, izrađen od AR (alkalno otpornog) staklenog vlakna, prethodno zategnut i impregniran termoreaktivnom smolom epoksidnog tipa vinilestera.                                                 Karakteristike:  Veličina konektora: dulja strana je 10-100 cm, kraća strana je 10 cm, poprečnog presjeka 10x7 mm, vlačne čvrstoće šipke 31 kN, izduljenje pri slomu iznosi 1,7%, prosječne vlačne aksijalne čvrstoće šipke EA od 1847 kN. </t>
    </r>
    <r>
      <rPr>
        <b/>
        <sz val="10"/>
        <rFont val="Arial"/>
        <family val="2"/>
      </rPr>
      <t>U stavci uračunati i materijal i rad.</t>
    </r>
  </si>
  <si>
    <t>stan u potkrovlju</t>
  </si>
  <si>
    <t>čišćenje prostora</t>
  </si>
  <si>
    <t xml:space="preserve"> </t>
  </si>
  <si>
    <t>- vani</t>
  </si>
  <si>
    <t xml:space="preserve">Pažljivo skidanje fasade s definiranih ravnih ploha  zidova do čiste, ravne, čvrste i suhe podloge.  Ziđe je od opeke.  Utovar, odvoz i istovar na lokaciju  udaljenu do 20 km. Obračun po m3. </t>
  </si>
  <si>
    <t>Ojačanje međukatne konstrukcije - strop prizemlja iznad prolaza</t>
  </si>
  <si>
    <t>- strop prizemlja</t>
  </si>
  <si>
    <t xml:space="preserve">Doprema na gradilište, montaža, demontaža i odvoz s gradilišta cijevne fasadne skele od bešavnih cijevi. Skelu izvesti prema projektu skele i statičkom računu koji je izvođač dužan napraviti prije izvedbe skele, prema važećim standardima, propisima i pravilima struke. Uključivo radne platforme od mosnica i zaštitne ograde (visine min. 1,2 m),  sva potrebna ukrućenja i sidrenja. Skelu osigurati sidrenjem u zgradu, a zaštititi od groma uzemljenjem. U jediničnu cijenu uključiti i zaštitni zastor od jutenih ili PE traka po cijeloj površini vanjske strane skele, željezne ili drvene ljestve – penjalice i sav potreban pomoćni materijal i pribor. Sav transport materijala, rad i komunikacije vrši se isključivo s vanjske strane građevine, preko skele, a ne kroz zgradu.
Prije davanja ponude ponuditelj može pregledom situacije, konfiguracije terena i geometrije pročelja ustanoviti mogućnosti postave skele na svim dijelovima pročelja, uvjete pristupa, osiguranja prolaza, ulaza i prostora za odlaganje materijala i zaštite drugih ploha i vegetacije. Visina skele do 23 m. Skela se radi samo na mjestu ojačavanja uglova zgrade i za vanjsko torkretiranje. Obračun se vrši po vertikalnoj projekciji. Moguće je koristiti istu skelu s uličnog pročelja na dvorišnom pročelju uz nadogradnju u visini. </t>
  </si>
  <si>
    <t>Dobava, postava, skidanje i otprema tunelske skele- prolaza za pješake, izrađenog od bešavnih cijevi i potrebnih spojnih elemenata, sa svim potrebnim ukrućenjima i sidrenjima. Pokrov tunela izraditi od mosnica položenih jedne do druge, a preko njih postaviti bitumensku ljepenku s preklopom minimalno 10 cm ili alternativno PVC foliju. Prema ulici izvesti ogradu tunela od pune, glatke oplate visine 1,0-1,2 m, u svrhu zaštita pješaka od prometa u kretanju. Nakon postave skele potrebno je izvesti svu signalizaciju (rasvjeta, putokazi i sl.) kako to nalažu postojeći HTZ propisi. Izvođač radova dužan je u nivou pločnika izvesti ograđeni prostor za odlaganje potrebnih materijala, a u skladu s rješenjem o zauzimanju javno-prometne površine, što je uključeno u cijenu skele. Prije izvedbe skele izvođač je dužan izraditi projekt skele što je u cijeni stavke. Visina 5,5 m. S ovom skelom osigurano sidrenje uglova u podrumu (iznad razine tla) i prizemlja.</t>
  </si>
  <si>
    <t>Ojačanje međukatne konstrukcije - strop prizemlja</t>
  </si>
  <si>
    <t>- os b - PO + PR</t>
  </si>
  <si>
    <t>- os b - 1.K + 2.K</t>
  </si>
  <si>
    <t>- os d - PO + PR + 1.K + 2.K + 3.K</t>
  </si>
  <si>
    <t>skidanje fasade - NE POSTOJI FASADA NA KRILIMA</t>
  </si>
  <si>
    <t>Torkretiranje/ušlicavanje VS</t>
  </si>
  <si>
    <t>- unutra torkret</t>
  </si>
  <si>
    <t>- VS na 3. katu/potkrovlju</t>
  </si>
  <si>
    <t>- saniranje oštećenja na zidovima koji do sada nisu sanirani (na cca 3 etaže oko 1 m oštećenja po nosivim zidpvima - ukljućeni i pregradni zidovi ovdje)</t>
  </si>
  <si>
    <t xml:space="preserve">Ojačanje međukatne konstrukcije - pod potkrovlja </t>
  </si>
  <si>
    <t>- pročelje - os b - na 3 mjesta širine 2,5 m</t>
  </si>
  <si>
    <t>- pročelje - os d - na 1 mjesta širine 2,5 m</t>
  </si>
  <si>
    <t>- pročelje - os 2,3,4 i 5 - širine do 1,5 m</t>
  </si>
  <si>
    <t>- pročelje - os f</t>
  </si>
  <si>
    <t>šipke Φ16, L= 1,5 m, kom = 92</t>
  </si>
  <si>
    <t>pločice 100x100x8 mm, kom = 92</t>
  </si>
  <si>
    <t>- zidove stubišta i zidove vani potrebno injektirati prije torkretiranja ako do sada nisu oštećenja sanirana, a žbuku nanjeti nakon izvedbe torkreta</t>
  </si>
  <si>
    <t xml:space="preserve">Sanacija i popravak zidova zapunjavanjem sljubnica i pukotina mortom na bazi bescementnih veziva kategorije CS II prema HRN EN 998-1, uz μ&lt;10. Prije nanošenja morta potrebno je očistiti sve četkom, otprašiti i zasititi podlogu vodom, u svrhu sprečavanja upijanja vode iz žbuke od strane podloge. Mjesta koja se popravljaju mogu se odmah izravnati sa žlicom, gleterom, gladilicom odnosno žlicom za sljubnice, lagano pritiskajući za poboljšanje prionjivosti tako da ostane jedna zatvorena površina. Višak morta ukloniti odmah nakon ugradnje. Zidovi visine do 400 cm. Radna skela uključena u cijenu. Obračun po m2 površine zida. </t>
  </si>
  <si>
    <t>sidra ∅12 za sidrenje torkreta-10kom/m2, L=35cm, kom = 5750</t>
  </si>
  <si>
    <t xml:space="preserve">Dobava i ugradnja sidara za povezivanje tlačne ploče s postojećim zidovima. Sidra se izvode iz betonskog rebrastog čelika B500B promjera Ø14 mm, dužine od 100 cm i ugrađuju se između dva grednika (prema skicama). Uključivo bušenje rupa promjera do Ø18 i dužine 35 cm u zidovima od pune opeke i ugradnja utiskivanjem sidara u iste s odgovarajućim ekspanzivni mortom. Sidra se ugrađuju prije ugradnje armature tlačne ploče i betoniranja iste. U cijenu uključen sav potrebni materijal. </t>
  </si>
  <si>
    <t>Dobava i izvedba armirano betonske spregnute tlačne ploče betonom C25/30, debljine 8 cm, granulirani agregat. Oplata glatka, ostaje ispod tlačne ploče. Ploča se betonira i spreže s drvenim grednicima poda prizemlja. Spojna sredstva je armaturna šipka Ø16, kvalitete čelika B500B,u epoxy ljepilu na razmaku od 15cm u predbušenim rupama u grednicima. Razmak u  sredini raspona postaviti na 20 cm udaljenosti. Šipka je duljine 20 cm od toga je 10 cm unutar grednika, ostatak prolazi kroz oplatu u betonsku ploču. Armatura tlačne ploče je Q188. Beton je potrebno kod ugradbe vibrirati, da nestanu gnijezda (segregirani dio). Segregaciju sanira izvođač o svom trošku.
Prije izvedbe izvršiti će se ugradnja vijaka za sprezanje ab ploče sa drvenim grednicima. Njega betona u periodu od 20 dana su u cijeni stavke. Obračun po m3. Cijenom treba obuhvatiti kompletan rad. Spojna sredstva su pretpostavljene količine, jer se ne zna točan broj grednika.</t>
  </si>
  <si>
    <t>beton</t>
  </si>
  <si>
    <t xml:space="preserve">Dobava, siječenje, savijanje i ugradnja armature  kvalitete čelika B500B.  Armatura su rebraste armaturne mreže. Prilikom ugradnje voditi računa o preklopu armature. Obračun po kg. Cijenom treba obuhvatiti kompletan rad. Prethodno betoniranju obavezan je pregled izvedenih armiračkih radova od strane nadzornog inženjera. </t>
  </si>
  <si>
    <t>armaturna mreža Q131</t>
  </si>
  <si>
    <t>zatvorena vilica za temelj, drži visulju,Ø8,                     L = 160 cm</t>
  </si>
  <si>
    <t>U anker vilice, Ø 12, L = 110 cm</t>
  </si>
  <si>
    <t xml:space="preserve">Dobava i ugradnja spojnih sredstava vijaka za sprezanje drveta i betona ili armaturnih šipki Ø16mm., kvalitete čelika B500B,u epoxy ljepilu na razmaku od 15cm u predbušenim rupama u grednicima. Razmak u  sredini raspona postaviti na 20 cm udaljenosti. Šipka je duljine 20 cm od toga je 12 cm unutar grednika, ostatak prolazi kroz oplatu u betonsku ploču.  Šipke se postavljaju pod kutem od 45 stupnjeva. U cijenu uključen sav potrebni materijal. </t>
  </si>
  <si>
    <t>Doprema, montaža i uklanjanje građevinskih podupirača (šteheri) za izvedbu spregnute tlačne ploče. Postaviti štehere ispod međukatne konsturkcije potkrovlja (strop drugog kata) da podupiru drvene grednike i oplatu prilikom izvedbe betoniranja. Obračun po m2. Uključiti sav materijal, rad i alat za rad do potpune gotovosti.</t>
  </si>
  <si>
    <t xml:space="preserve">Dobava i ugradnja sidara za povezivanje vertikalnih serklaža s postojećim zidovima. Sidra se izvode iz betonskog rebrastog čelika B500B promjera Ø14 mm, dužine od 25 cm i ugrađuju se svakih 50 cm. Uključivo bušenje rupa promjera do Ø18 i dužine 13 cm u zidovima od pune opeke i ugradnja utiskivanjem sidara u iste s odgovarajućim epoxy ljepilom. Sidra se ugrađuju prije ugradnje armature vertikalnih serklaža i betoniranja iste. U cijenu uključen sav potrebni materijal. </t>
  </si>
  <si>
    <t xml:space="preserve">Dobava i izvedba armirano betonskih elemenata betonom C25/30, dimenzija prema projektu, granulirani agregat. Oplata glatka. Beton je potrebno kod ugradbe vibrirati, da nestanu gnijezda (segregirani dio). Sva eventualna potrebna podupiranja i njega betona u periodu od 20 dana su u cijeni stavke. Obračun po m3. Cijenom treba obuhvatiti kompletan rad. </t>
  </si>
  <si>
    <t xml:space="preserve">Dobava, siječenje, savijanje i ugradnja armature  kvalitete čelika B500B.  Armatura su rebraste šipke. Prilikom ugradnje voditi računa o preklopu armature. Obračun po kg. Cijenom treba obuhvatiti kompletan rad. Prethodno betoniranju obavezan je pregled izvedenih armiračkih radova od strane nadzornog inženjera. </t>
  </si>
  <si>
    <t>uzdužna armatura serklaža Ø14, poprečna  Ø8</t>
  </si>
  <si>
    <t>u obodne zidove - Ø14; L = 100 cm, n = 170 kom</t>
  </si>
  <si>
    <t xml:space="preserve">u središnje zidove - Ø14; L = 200 cm, n = 45 kom </t>
  </si>
  <si>
    <t>zatvorena vilica za temelj VS,Ø8,                     L = 160 cm</t>
  </si>
  <si>
    <t>ankeri za serklaže Ø14, L kutnik L = 135 cm</t>
  </si>
  <si>
    <t>ankeri za serklaže - petlja Ø14, L kutnik                    L = 170 cm</t>
  </si>
  <si>
    <t>2 Ø10 po cijelom obodu</t>
  </si>
  <si>
    <t xml:space="preserve">spojna sredstva Ø16, n =2400 kom, L=20 cm </t>
  </si>
  <si>
    <t xml:space="preserve">potkrovlje - Ø14; L = 25 cm, n = 160 kom </t>
  </si>
  <si>
    <t>Dobava, montaža i izvedba nove daščane oplate za izvedbu vertikalnih serklaža za ojačanje zabata u potkrovlju. Drvena oplata.</t>
  </si>
  <si>
    <t>oplata</t>
  </si>
  <si>
    <t>Ojačanje zidova potkrovlja vertikalnim serklažima</t>
  </si>
  <si>
    <t>čelični flah b/h=80/8 mm, L=1,40m, S235, n=18</t>
  </si>
  <si>
    <t>šipke Ø 20, L=40 cm, n=18</t>
  </si>
  <si>
    <t xml:space="preserve">pod potkrovlja </t>
  </si>
  <si>
    <t>Izvedba pripremnih radova prije pristupanja radovima na rekonstrukciji postojećeg prostora, te prije pristupanju radovima na rušenju i demontaži. Stavka obuhvaća:
- kontrolu mjera i veličina postojećeg stanja konstrukcije objekta, 
- pregled i utvrđivanje točnih koridora postojećih instalacija u objektu (grijanje, elektrika, telefon, vodovod, kanalizacija i sl.) radi njihovog uklanjanja, zaštite ili prilagođavanja novim sadržajima, provjera visina postojećih konstrukcija, kao i drugi radovi koje je potrebno izvršiti kako bi se mogao izraditi operativni plan aktivnosti. 
Radove je obavezan izvršiti izvođač radova prije nego pristupi izvođenju radova, a u skladu s projektom rušenja (demontaža) ili projektom novog stanja. 
Obračun je po kompletu svih provedenih pripremnih radova.</t>
  </si>
  <si>
    <t>Priprema gradilišta</t>
  </si>
  <si>
    <t xml:space="preserve">Pripremni radovi uključuju sve radnje na pomicanju i zaštiti opreme i uređaja od oštećenja i prašine, radovi uključuju i demontažu rasvjetnih tijela, utičnica i prekidača te električnih, plinskih i svih ostalih instalacija.  Instalacije koje se ne demontiraju potrebno je zaštititi.Također demontaža i deponiranje klima uređaja i sličnih vanjskih jedinica, te vertikalnih oborinskih odvodnih cijevi i sličnih elementata na mjestima izvedbe radova. Demontaža, uklanjanje,  vertikalni i horizontalni prijenos u cijeni stavke. U pripremne radove uključiti i unutarnji transport materijala do mjesta ugradnje u objektu. Po dovršetku radova sve treba vratiti u prvobitni položaj i stanje prije početka sanacije. 
Obračun je po kompletu svih provedenih pripremnih radova.
</t>
  </si>
  <si>
    <r>
      <t xml:space="preserve">Dobava, doprema, postava, skidanje i odvoz zaštite za pokrivanje stubišta i prolaza, a </t>
    </r>
    <r>
      <rPr>
        <b/>
        <sz val="10"/>
        <rFont val="Arial"/>
        <family val="2"/>
      </rPr>
      <t>kao zaštita od oštećenja prilikom izvedbe ojačanja u zatvorenim prostorijama</t>
    </r>
    <r>
      <rPr>
        <sz val="10"/>
        <rFont val="Arial"/>
        <family val="2"/>
      </rPr>
      <t>. Plohe treba zaštititi daskama, stiroporom, starim "krpama" i PE folijom dok sve rubne površine uz rubove vrata, štokove, prekidače, ormariće i sl treba zaštititi pik trakom koju nakon završetka radova treba ukloniti. Radove treba izvoditi pažljivo i precizno. U stavku uključiti sve potrebne materijale, rad i opremu za izvedbu do potpune gotovosti. 
Cijenom treba obuhvatiti kompletan rad.</t>
    </r>
  </si>
  <si>
    <r>
      <t xml:space="preserve">Dobava, doprema materijala i žbukanje ravnih dijelova </t>
    </r>
    <r>
      <rPr>
        <b/>
        <sz val="10"/>
        <rFont val="Arial"/>
        <family val="2"/>
      </rPr>
      <t>pročelja</t>
    </r>
    <r>
      <rPr>
        <sz val="10"/>
        <rFont val="Arial"/>
        <family val="2"/>
      </rPr>
      <t xml:space="preserve"> (glatke površine), grubom i finom žbukom debljine 3 -4 cm i rabiciranjem. Za rabiciranje koristiti staklenu mrežicu 4x4mm visoke vlačne čvrstoće. Sastav žbuke, zrnatost i obrada prema postojećoj. Pripremljena podloga obrađuje se odgovarajućim špricom 1-3 dana prije nanošenja lagane podložne vapnenocementne žbuke. Produžna lagana žbuka (gustoća 1000 kg/m³, tlačna čvrstoća 1,5-5,0 N/mm², koeficijent paropropusnosti μ≤ 20 (prema HRN EN 1015-19 ili jednakovrijedno), Toplinska provodljivost, λ= 0,27 W/mK (prema HRN EN 1745 ili jednakovrijedno)) nanosi se u sloju debljine 1,5-2,0 cm, kao postojeća. Treba je zaravnati po uputi proizvođača ovisno o završnoj obradi, ali ne i zaribavati ili zaglađivati, kako bi završni sloj žbuke dobro prianjao. Prije nanošenja završnog sloja dobro očvrsla i osušena (7 dana sušenja / 1 cm debljine žbuke) podloga se natapa vodom razrijeđenim odgovarajućim temeljnim premazom. Površina žbuke mora biti potpuno ravna. Kvalitetu žbuke izvođač dokazuje stručnim nalazom ovlaštene ustanove, a uključeno je u cijenu stavke. U cijenu stavke uključen je sav potreban rad, materijal, faktori i transport. Nabava, doprema materijala i nanošenje završnog sloja pročeljne žbuke, u debljini 1 – 1,5 cm koji se izvodi iz plemenite, vodobojne, parapropusne, zaštitne i dekorativne mineralne žbuke, površine, zrnatosti i obrade poput izvorne U cijenu uključen sav potreban rad, materijal i pribor.</t>
    </r>
    <r>
      <rPr>
        <sz val="10"/>
        <rFont val="Arial Narrow"/>
        <family val="2"/>
      </rPr>
      <t xml:space="preserve">
</t>
    </r>
  </si>
  <si>
    <r>
      <rPr>
        <sz val="10"/>
        <rFont val="Arial"/>
        <family val="2"/>
      </rPr>
      <t xml:space="preserve">Strojno špricanje ili ručno nanošenje grube i fine žbuke s  </t>
    </r>
    <r>
      <rPr>
        <b/>
        <sz val="10"/>
        <rFont val="Arial"/>
        <family val="2"/>
      </rPr>
      <t>unutarnje strane zidova</t>
    </r>
    <r>
      <rPr>
        <sz val="10"/>
        <rFont val="Arial"/>
        <family val="2"/>
      </rPr>
      <t xml:space="preserve"> produžnom žbukom 1:3:9 u slojevima ukupne debljine 2 cm za grubi sloj i 0,5 cm za fini sloj žbuke. Stavka obhvaća prethodno žbukanju nanošenje cementnog šprica, žbukanje, postavu kutnih profila, utiskivanje rabiciranog pletiva i završno zaglađivanje. Uključiti sav materijal, rad i alat za rad do potpune gotovosti. Rabic pletivo je obračunato zasebnom stavkom.</t>
    </r>
    <r>
      <rPr>
        <sz val="10"/>
        <rFont val="Arial Narrow"/>
        <family val="2"/>
      </rPr>
      <t xml:space="preserve">
</t>
    </r>
  </si>
  <si>
    <r>
      <t xml:space="preserve">Dobava, doprema materijala i žbukanje ravnih dijelova </t>
    </r>
    <r>
      <rPr>
        <b/>
        <sz val="10"/>
        <rFont val="Arial"/>
        <family val="2"/>
      </rPr>
      <t>pročelja</t>
    </r>
    <r>
      <rPr>
        <sz val="10"/>
        <rFont val="Arial"/>
        <family val="2"/>
      </rPr>
      <t xml:space="preserve"> (glatke površine), grubom i finom žbukom debljine 3 -4 cm i rabiciranjem. Za rabiciranje koristiti staklenu mrežicu 4x4mm visoke vlačne čvrstoće. Sastav žbuke, zrnatost i obrada prema postojećoj. Pripremljena podloga obrađuje se odgovarajućim špricom 1-3 dana prije nanošenja lagane podložne vapnenocementne žbuke. Produžna lagana žbuka (gustoća 1000 kg/m³, tlačna čvrstoća 1,5-5,0 N/mm², koeficijent paropropusnosti μ≤ 20 (prema HRN EN 1015-19 ili jednakovrijedno), Toplinska provodljivost, λ= 0,27 W/mK (prema HRN EN 1745 ili jednakovrijedno)) nanosi se u sloju debljine 1,5-2,0 cm, kao postojeća. Treba je zaravnati po uputi proizvođača ovisno o završnoj obradi, ali ne i zaribavati ili zaglađivati, kako bi završni sloj žbuke dobro prianjao. Prije nanošenja završnog sloja dobro očvrsla i osušena (7 dana sušenja / 1 cm debljine žbuke) podloga se natapa vodom razrijeđenim odgovarajućim temeljnim premazom. Površina žbuke mora biti potpuno ravna. Kvalitetu žbuke izvođač dokazuje stručnim nalazom ovlaštene ustanove, a uključeno je u cijenu stavke. U cijenu stavke uključen je sav potreban rad, materijal, faktori i transport. Nabava, doprema materijala i nanošenje završnog sloja pročeljne žbuke, u debljini 1 – 1,5 cm koji se izvodi iz plemenite, vodobojne, parapropusne, zaštitne i dekorativne mineralne žbuke, površine, zrnatosti i obrade poput izvorne U cijenu uključen sav potreban rad, materijal i pribor.
</t>
    </r>
    <r>
      <rPr>
        <sz val="10"/>
        <rFont val="Arial Narrow"/>
        <family val="2"/>
      </rPr>
      <t xml:space="preserve">
</t>
    </r>
  </si>
  <si>
    <t xml:space="preserve">Nabava materijala, priprema i žbukanje unutarnjih površina stropova s kojih je uklonjena žbuka i trstika za potrebe izrade ojačanja drvenih grednika međukatnih konstrukcija. Na očišćene stropove nanosi se cementni špric ojačan pocinčanom rabic mrežicom po cijeloj površini, a nakon 24 sata nanosi se produžena žbuka u debljini od 20mm. Na sudarima s postojećom zdravom žbukom izvesti nosače žbuke. Na produženu žbuku nanosi se fina žbuka u debljini od 5mm. Spojevi s postojećom dobrom žbukom se rabiciraju dodatno. Izrada u svemu prema uputama proizvođača, uključujući pripremu podloge, primjenu i njegu sustava. Radna skela uključena u cijenu. Obračun po m2. </t>
  </si>
  <si>
    <t xml:space="preserve">OSTALI RADOVI </t>
  </si>
  <si>
    <r>
      <rPr>
        <b/>
        <sz val="10"/>
        <rFont val="Arial"/>
        <family val="2"/>
      </rPr>
      <t>Gletanje</t>
    </r>
    <r>
      <rPr>
        <sz val="10"/>
        <rFont val="Arial"/>
        <family val="2"/>
      </rPr>
      <t xml:space="preserve"> svih unutarnjih zidnih ,na kojima se izvode mjere ojačanja, masom za gletanje. Površine je potrebno uredno zagladiti, brusiti, očistiti plohe i pripremiti  za ličenje. U cijenu je uključeno bandažiranje i obrada svih spojeva zidova međusobno, kao i zidova i stropova. U jediničnu cijenu uključiti sav rad, materijal i zaštitne mjere. 
Cijenom treba obuhvatiti kompletan rad.</t>
    </r>
  </si>
  <si>
    <r>
      <rPr>
        <b/>
        <sz val="10"/>
        <rFont val="Arial"/>
        <family val="2"/>
      </rPr>
      <t>Gletanje</t>
    </r>
    <r>
      <rPr>
        <sz val="10"/>
        <rFont val="Arial"/>
        <family val="2"/>
      </rPr>
      <t xml:space="preserve"> svih stropnih konstrukcija ,na kojima se izvode mjere ojačanja, masom za gletanje. Površine je potrebno uredno zagladiti, brusiti, očistiti plohe i pripremiti  za ličenje. U cijenu je uključeno bandažiranje i obrada svih spojeva zidova međusobno, kao i zidova i stropova. U jediničnu cijenu uključiti sav rad, materijal i zaštitne mjere. 
Cijenom treba obuhvatiti kompletan rad.</t>
    </r>
  </si>
  <si>
    <t>SOBOSLIKARSKI RADOVI</t>
  </si>
  <si>
    <t>SOBOSLIKARSKI RADOVI UKUPNO</t>
  </si>
  <si>
    <r>
      <t xml:space="preserve">Strojno špricanje ili ručno nanošenje grube i fine žbuke s  </t>
    </r>
    <r>
      <rPr>
        <b/>
        <sz val="10"/>
        <rFont val="Arial"/>
        <family val="2"/>
      </rPr>
      <t>unutarnje strane zidova</t>
    </r>
    <r>
      <rPr>
        <sz val="10"/>
        <rFont val="Arial"/>
        <family val="2"/>
      </rPr>
      <t xml:space="preserve"> produžnom žbukom 1:3:9 u slojevima ukupne debljine 2 cm za grubi sloj i 0,5 cm za fini sloj žbuke. Stavka obhvaća prethodno žbukanju nanošenje cementnog šprica, žbukanje, postavu kutnih profila, utiskivanje rabiciranog pletiva i završno zaglađivanje. Uključiti sav materijal, rad i alat za rad do potpune gotovosti. Rabic pletivo je obračunato zasebnom stavkom.</t>
    </r>
  </si>
  <si>
    <t>Sanacija i popravak oštećenih balkona</t>
  </si>
  <si>
    <t>- balkoni</t>
  </si>
  <si>
    <t>Pažljivo ručno obijanje trošne žbuke pretpostavljene debljine 5 cm cca. 1 m na oštećenim dijelovima balkona. Pretpostavljeni slojevi su prema starom načinu izvedbe čeličnih profila s betonskom ispunom te žbuka. Uklonjenu žbuku deponirati na odgovarajuću deponiju za građevinski materijal do 20 km od gradilišta. Obračun po m3. U stavku ulazi uklanjanje, utovar, prijevoz i deponiranje. U stavku uključiti sve potrebne materijale, rad i opremu za izvedbu do potpune gotovosti.</t>
  </si>
  <si>
    <t>Nakon skidanja završnih slojeva s balkona, potrebno je pozvati nadzornog inježera na pregled. Nadzorni inženjer dužan je obavijestiti projektanta konstrukcije o stanju istih, te će onda projektant dostaviti adekvatno rješenje s obzirom na zatečeno stanje i eventualnu zamjenu čeličnih profila balkona ukoliko se ustanovi da su oštećeni. Obračun po paušalu (moguća zamjena nosivog sustava balkona)</t>
  </si>
  <si>
    <t>kpl.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</si>
</sst>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kn&quot;"/>
  </numFmts>
  <fonts count="17">
    <font>
      <sz val="10"/>
      <name val="Arial"/>
      <charset val="238"/>
    </font>
    <font>
      <sz val="10"/>
      <name val="Arial"/>
      <family val="2"/>
      <charset val="238"/>
    </font>
    <font>
      <sz val="10"/>
      <name val="Helv"/>
    </font>
    <font>
      <sz val="10"/>
      <name val="Arial"/>
      <family val="2"/>
    </font>
    <font>
      <sz val="10"/>
      <color rgb="FF7030A0"/>
      <name val="Arial Narrow"/>
      <family val="2"/>
    </font>
    <font>
      <b/>
      <sz val="10"/>
      <name val="Arial"/>
      <family val="2"/>
    </font>
    <font>
      <sz val="10"/>
      <color rgb="FFFF0000"/>
      <name val="Arial"/>
      <family val="2"/>
    </font>
    <font>
      <vertAlign val="superscript"/>
      <sz val="10"/>
      <name val="Arial"/>
      <family val="2"/>
    </font>
    <font>
      <b/>
      <sz val="10"/>
      <name val="Symbol"/>
      <family val="1"/>
      <charset val="2"/>
    </font>
    <font>
      <b/>
      <vertAlign val="superscript"/>
      <sz val="10"/>
      <name val="Arial"/>
      <family val="2"/>
    </font>
    <font>
      <sz val="11"/>
      <color theme="1"/>
      <name val="Calibri"/>
      <family val="2"/>
      <charset val="238"/>
      <scheme val="minor"/>
    </font>
    <font>
      <vertAlign val="superscript"/>
      <sz val="10"/>
      <name val="Arial"/>
      <family val="2"/>
      <charset val="238"/>
    </font>
    <font>
      <sz val="9"/>
      <name val="Arial"/>
      <family val="2"/>
      <charset val="238"/>
    </font>
    <font>
      <sz val="10"/>
      <color rgb="FFFF0000"/>
      <name val="Arial"/>
      <family val="2"/>
      <charset val="238"/>
    </font>
    <font>
      <sz val="10"/>
      <name val="Arial "/>
    </font>
    <font>
      <b/>
      <sz val="10"/>
      <name val="Arial Narrow"/>
      <family val="2"/>
    </font>
    <font>
      <sz val="10"/>
      <name val="Arial Narrow"/>
      <family val="2"/>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7">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s>
  <cellStyleXfs count="9">
    <xf numFmtId="0" fontId="0" fillId="0" borderId="0"/>
    <xf numFmtId="0" fontId="1" fillId="0" borderId="0"/>
    <xf numFmtId="0" fontId="3" fillId="0" borderId="0"/>
    <xf numFmtId="0" fontId="1" fillId="0" borderId="0"/>
    <xf numFmtId="0" fontId="2" fillId="0" borderId="0"/>
    <xf numFmtId="0" fontId="10" fillId="0" borderId="0"/>
    <xf numFmtId="0" fontId="3" fillId="0" borderId="0"/>
    <xf numFmtId="0" fontId="3" fillId="0" borderId="0"/>
    <xf numFmtId="0" fontId="1" fillId="0" borderId="0"/>
  </cellStyleXfs>
  <cellXfs count="121">
    <xf numFmtId="0" fontId="0" fillId="0" borderId="0" xfId="0"/>
    <xf numFmtId="0" fontId="4" fillId="0" borderId="0" xfId="0" applyFont="1" applyAlignment="1">
      <alignment horizontal="justify"/>
    </xf>
    <xf numFmtId="2" fontId="1" fillId="0" borderId="0" xfId="0" applyNumberFormat="1" applyFont="1"/>
    <xf numFmtId="0" fontId="3" fillId="0" borderId="0" xfId="0" applyFont="1" applyAlignment="1">
      <alignment horizontal="center" vertical="top"/>
    </xf>
    <xf numFmtId="0" fontId="5" fillId="0" borderId="0" xfId="0" applyFont="1" applyAlignment="1">
      <alignment horizontal="left" vertical="top" wrapText="1"/>
    </xf>
    <xf numFmtId="0" fontId="3" fillId="0" borderId="0" xfId="0" applyFont="1" applyAlignment="1">
      <alignment horizontal="left" vertical="top" wrapText="1"/>
    </xf>
    <xf numFmtId="0" fontId="5" fillId="0" borderId="0" xfId="0" applyFont="1" applyAlignment="1">
      <alignment horizontal="left" vertical="top"/>
    </xf>
    <xf numFmtId="0" fontId="3" fillId="0" borderId="0" xfId="0" applyFont="1"/>
    <xf numFmtId="0" fontId="3" fillId="0" borderId="0" xfId="0" applyFont="1" applyAlignment="1">
      <alignment horizontal="left" vertical="top"/>
    </xf>
    <xf numFmtId="0" fontId="5" fillId="2" borderId="5" xfId="0" applyFont="1" applyFill="1" applyBorder="1" applyAlignment="1">
      <alignment horizontal="left" vertical="top"/>
    </xf>
    <xf numFmtId="0" fontId="5" fillId="0" borderId="3" xfId="0" applyFont="1" applyBorder="1" applyAlignment="1">
      <alignment horizontal="left" vertical="top" wrapText="1"/>
    </xf>
    <xf numFmtId="0" fontId="3" fillId="0" borderId="4" xfId="0" applyFont="1" applyBorder="1" applyAlignment="1">
      <alignment horizontal="left" vertical="top" wrapText="1"/>
    </xf>
    <xf numFmtId="2" fontId="6" fillId="0" borderId="0" xfId="0" applyNumberFormat="1" applyFont="1"/>
    <xf numFmtId="0" fontId="3" fillId="0" borderId="0" xfId="0" applyFont="1" applyAlignment="1">
      <alignment horizontal="left"/>
    </xf>
    <xf numFmtId="0" fontId="3" fillId="0" borderId="0" xfId="0" applyFont="1" applyAlignment="1">
      <alignment horizontal="left" wrapText="1"/>
    </xf>
    <xf numFmtId="0" fontId="3" fillId="0" borderId="0" xfId="0" applyFont="1" applyAlignment="1">
      <alignment horizontal="left" vertical="justify" wrapText="1"/>
    </xf>
    <xf numFmtId="0" fontId="3" fillId="0" borderId="0" xfId="0" quotePrefix="1" applyFont="1" applyAlignment="1">
      <alignment horizontal="left" vertical="justify" wrapText="1"/>
    </xf>
    <xf numFmtId="0" fontId="3" fillId="0" borderId="0" xfId="0" applyFont="1" applyAlignment="1">
      <alignment horizontal="center"/>
    </xf>
    <xf numFmtId="0" fontId="5" fillId="0" borderId="0" xfId="0" applyFont="1" applyAlignment="1">
      <alignment horizontal="center" vertical="top"/>
    </xf>
    <xf numFmtId="0" fontId="5" fillId="0" borderId="0" xfId="0" quotePrefix="1" applyFont="1"/>
    <xf numFmtId="0" fontId="5" fillId="0" borderId="0" xfId="0" quotePrefix="1" applyFont="1" applyAlignment="1">
      <alignment horizontal="left" vertical="top" wrapText="1"/>
    </xf>
    <xf numFmtId="0" fontId="13" fillId="0" borderId="0" xfId="0" applyFont="1"/>
    <xf numFmtId="0" fontId="5" fillId="2" borderId="3" xfId="0" applyFont="1" applyFill="1" applyBorder="1" applyAlignment="1">
      <alignment horizontal="left"/>
    </xf>
    <xf numFmtId="0" fontId="5" fillId="0" borderId="0" xfId="0" applyFont="1"/>
    <xf numFmtId="0" fontId="3" fillId="0" borderId="0" xfId="0" applyFont="1" applyAlignment="1">
      <alignment horizontal="right" vertical="top" wrapText="1"/>
    </xf>
    <xf numFmtId="1" fontId="3" fillId="0" borderId="0" xfId="0" applyNumberFormat="1" applyFont="1" applyAlignment="1">
      <alignment horizontal="right"/>
    </xf>
    <xf numFmtId="1" fontId="0" fillId="0" borderId="0" xfId="0" applyNumberFormat="1"/>
    <xf numFmtId="0" fontId="5" fillId="2" borderId="3" xfId="0" applyFont="1" applyFill="1" applyBorder="1" applyAlignment="1">
      <alignment horizontal="left" vertical="top" wrapText="1"/>
    </xf>
    <xf numFmtId="2" fontId="3" fillId="0" borderId="0" xfId="0" applyNumberFormat="1" applyFont="1" applyAlignment="1">
      <alignment horizontal="center"/>
    </xf>
    <xf numFmtId="4" fontId="3" fillId="0" borderId="0" xfId="0" applyNumberFormat="1" applyFont="1" applyAlignment="1">
      <alignment horizontal="center"/>
    </xf>
    <xf numFmtId="0" fontId="5" fillId="0" borderId="0" xfId="0" applyFont="1" applyAlignment="1">
      <alignment horizontal="center"/>
    </xf>
    <xf numFmtId="0" fontId="1" fillId="0" borderId="0" xfId="0" applyFont="1" applyAlignment="1">
      <alignment horizontal="center"/>
    </xf>
    <xf numFmtId="2" fontId="3" fillId="2" borderId="1" xfId="0" applyNumberFormat="1" applyFont="1" applyFill="1" applyBorder="1" applyAlignment="1">
      <alignment horizontal="center"/>
    </xf>
    <xf numFmtId="4" fontId="3" fillId="2" borderId="2" xfId="0" applyNumberFormat="1" applyFont="1" applyFill="1" applyBorder="1" applyAlignment="1">
      <alignment horizontal="center"/>
    </xf>
    <xf numFmtId="0" fontId="3" fillId="2" borderId="1" xfId="0" applyFont="1" applyFill="1" applyBorder="1" applyAlignment="1">
      <alignment horizontal="center"/>
    </xf>
    <xf numFmtId="4" fontId="3" fillId="2" borderId="2" xfId="0" applyNumberFormat="1" applyFont="1" applyFill="1" applyBorder="1" applyAlignment="1">
      <alignment horizontal="center" shrinkToFit="1"/>
    </xf>
    <xf numFmtId="4" fontId="3" fillId="0" borderId="0" xfId="0" applyNumberFormat="1" applyFont="1" applyAlignment="1">
      <alignment horizontal="center" shrinkToFit="1"/>
    </xf>
    <xf numFmtId="0" fontId="3" fillId="0" borderId="1" xfId="0" applyFont="1" applyBorder="1" applyAlignment="1">
      <alignment horizontal="center"/>
    </xf>
    <xf numFmtId="2" fontId="3" fillId="0" borderId="1" xfId="0" applyNumberFormat="1" applyFont="1" applyBorder="1" applyAlignment="1">
      <alignment horizontal="center"/>
    </xf>
    <xf numFmtId="4" fontId="3" fillId="0" borderId="2" xfId="0" applyNumberFormat="1" applyFont="1" applyBorder="1" applyAlignment="1">
      <alignment horizontal="center"/>
    </xf>
    <xf numFmtId="4" fontId="12" fillId="0" borderId="0" xfId="0" applyNumberFormat="1" applyFont="1" applyAlignment="1">
      <alignment horizontal="center"/>
    </xf>
    <xf numFmtId="4" fontId="1" fillId="0" borderId="0" xfId="0" applyNumberFormat="1" applyFont="1" applyAlignment="1">
      <alignment horizontal="center"/>
    </xf>
    <xf numFmtId="0" fontId="3" fillId="0" borderId="6" xfId="0" applyFont="1" applyBorder="1" applyAlignment="1">
      <alignment horizontal="center"/>
    </xf>
    <xf numFmtId="4" fontId="3" fillId="0" borderId="4" xfId="0" applyNumberFormat="1" applyFont="1" applyBorder="1" applyAlignment="1">
      <alignment horizontal="center"/>
    </xf>
    <xf numFmtId="4" fontId="5" fillId="0" borderId="2" xfId="0" applyNumberFormat="1" applyFont="1" applyBorder="1" applyAlignment="1">
      <alignment horizontal="center"/>
    </xf>
    <xf numFmtId="0" fontId="5" fillId="0" borderId="1" xfId="0" applyFont="1" applyBorder="1" applyAlignment="1">
      <alignment horizontal="center"/>
    </xf>
    <xf numFmtId="2" fontId="5" fillId="0" borderId="0" xfId="0" applyNumberFormat="1" applyFont="1" applyAlignment="1">
      <alignment horizontal="center"/>
    </xf>
    <xf numFmtId="2" fontId="1" fillId="0" borderId="0" xfId="0" applyNumberFormat="1" applyFont="1" applyAlignment="1">
      <alignment horizontal="center"/>
    </xf>
    <xf numFmtId="2" fontId="14" fillId="0" borderId="0" xfId="0" applyNumberFormat="1" applyFont="1" applyAlignment="1">
      <alignment horizontal="center"/>
    </xf>
    <xf numFmtId="2" fontId="3" fillId="0" borderId="0" xfId="0" applyNumberFormat="1" applyFont="1" applyAlignment="1">
      <alignment horizontal="center" shrinkToFit="1"/>
    </xf>
    <xf numFmtId="2" fontId="5" fillId="0" borderId="1" xfId="0" applyNumberFormat="1" applyFont="1" applyBorder="1" applyAlignment="1">
      <alignment horizontal="center" shrinkToFit="1"/>
    </xf>
    <xf numFmtId="0" fontId="3" fillId="0" borderId="0" xfId="0" quotePrefix="1" applyFont="1" applyAlignment="1">
      <alignment horizontal="center" vertical="top"/>
    </xf>
    <xf numFmtId="0" fontId="5" fillId="2" borderId="5" xfId="0" applyFont="1" applyFill="1" applyBorder="1" applyAlignment="1">
      <alignment horizontal="center" vertical="top"/>
    </xf>
    <xf numFmtId="0" fontId="3" fillId="2" borderId="5" xfId="0" applyFont="1" applyFill="1" applyBorder="1" applyAlignment="1">
      <alignment horizontal="center"/>
    </xf>
    <xf numFmtId="2" fontId="3" fillId="2" borderId="5" xfId="0" applyNumberFormat="1" applyFont="1" applyFill="1" applyBorder="1" applyAlignment="1">
      <alignment horizontal="center"/>
    </xf>
    <xf numFmtId="4" fontId="3" fillId="2" borderId="5" xfId="0" applyNumberFormat="1" applyFont="1" applyFill="1" applyBorder="1" applyAlignment="1">
      <alignment horizontal="center"/>
    </xf>
    <xf numFmtId="0" fontId="3" fillId="0" borderId="0" xfId="0" applyFont="1" applyAlignment="1">
      <alignment vertical="top"/>
    </xf>
    <xf numFmtId="0" fontId="5" fillId="2" borderId="5" xfId="0" applyFont="1" applyFill="1" applyBorder="1" applyAlignment="1">
      <alignment vertical="top"/>
    </xf>
    <xf numFmtId="0" fontId="5" fillId="0" borderId="0" xfId="0" applyFont="1" applyAlignment="1">
      <alignment vertical="top"/>
    </xf>
    <xf numFmtId="0" fontId="5" fillId="0" borderId="0" xfId="0" applyFont="1" applyAlignment="1">
      <alignment horizontal="center" vertical="center"/>
    </xf>
    <xf numFmtId="0" fontId="3" fillId="2" borderId="3" xfId="0" applyFont="1" applyFill="1" applyBorder="1" applyAlignment="1">
      <alignment horizontal="center"/>
    </xf>
    <xf numFmtId="4" fontId="3" fillId="2" borderId="1" xfId="0" applyNumberFormat="1" applyFont="1" applyFill="1" applyBorder="1" applyAlignment="1">
      <alignment horizontal="center"/>
    </xf>
    <xf numFmtId="4" fontId="3" fillId="0" borderId="0" xfId="8" applyNumberFormat="1" applyFont="1" applyAlignment="1">
      <alignment horizontal="left" vertical="top" wrapText="1"/>
    </xf>
    <xf numFmtId="0" fontId="3" fillId="0" borderId="0" xfId="0" applyFont="1" applyAlignment="1">
      <alignment wrapText="1"/>
    </xf>
    <xf numFmtId="0" fontId="15" fillId="0" borderId="0" xfId="6" applyFont="1" applyAlignment="1">
      <alignment vertical="top" wrapText="1"/>
    </xf>
    <xf numFmtId="0" fontId="3" fillId="0" borderId="0" xfId="0" applyFont="1" applyAlignment="1">
      <alignment vertical="justify" wrapText="1"/>
    </xf>
    <xf numFmtId="0" fontId="3" fillId="0" borderId="0" xfId="0" applyFont="1" applyAlignment="1">
      <alignment vertical="top" wrapText="1"/>
    </xf>
    <xf numFmtId="0" fontId="5" fillId="0" borderId="0" xfId="0" applyFont="1" applyAlignment="1">
      <alignment vertical="top" wrapText="1"/>
    </xf>
    <xf numFmtId="0" fontId="5" fillId="0" borderId="0" xfId="0" quotePrefix="1" applyFont="1" applyAlignment="1">
      <alignment vertical="center" wrapText="1"/>
    </xf>
    <xf numFmtId="0" fontId="3" fillId="0" borderId="0" xfId="0" quotePrefix="1" applyFont="1" applyAlignment="1">
      <alignment vertical="justify" wrapText="1"/>
    </xf>
    <xf numFmtId="0" fontId="5" fillId="0" borderId="0" xfId="0" quotePrefix="1" applyFont="1" applyAlignment="1">
      <alignment vertical="justify" wrapText="1"/>
    </xf>
    <xf numFmtId="0" fontId="3" fillId="0" borderId="0" xfId="0" quotePrefix="1" applyFont="1" applyAlignment="1">
      <alignment vertical="center" wrapText="1"/>
    </xf>
    <xf numFmtId="0" fontId="5" fillId="0" borderId="0" xfId="0" applyFont="1" applyAlignment="1">
      <alignment vertical="justify" wrapText="1"/>
    </xf>
    <xf numFmtId="0" fontId="1" fillId="0" borderId="0" xfId="0" applyFont="1" applyAlignment="1">
      <alignment vertical="justify" wrapText="1"/>
    </xf>
    <xf numFmtId="0" fontId="3" fillId="0" borderId="0" xfId="0" quotePrefix="1" applyFont="1" applyAlignment="1">
      <alignment vertical="top" wrapText="1"/>
    </xf>
    <xf numFmtId="0" fontId="1" fillId="0" borderId="0" xfId="0" quotePrefix="1" applyFont="1" applyAlignment="1">
      <alignment vertical="center" wrapText="1"/>
    </xf>
    <xf numFmtId="0" fontId="5" fillId="2" borderId="5" xfId="0" applyFont="1" applyFill="1" applyBorder="1" applyAlignment="1">
      <alignment vertical="top" wrapText="1"/>
    </xf>
    <xf numFmtId="0" fontId="5" fillId="2" borderId="3" xfId="0" applyFont="1" applyFill="1" applyBorder="1" applyAlignment="1">
      <alignment vertical="top" wrapText="1"/>
    </xf>
    <xf numFmtId="49" fontId="16" fillId="0" borderId="0" xfId="7" applyNumberFormat="1" applyFont="1" applyAlignment="1">
      <alignment vertical="top" wrapText="1"/>
    </xf>
    <xf numFmtId="49" fontId="3" fillId="0" borderId="0" xfId="7" applyNumberFormat="1" applyAlignment="1">
      <alignment vertical="top" wrapText="1"/>
    </xf>
    <xf numFmtId="0" fontId="5" fillId="0" borderId="0" xfId="0" quotePrefix="1" applyFont="1" applyAlignment="1">
      <alignment vertical="top" wrapText="1"/>
    </xf>
    <xf numFmtId="0" fontId="1" fillId="0" borderId="0" xfId="0" applyFont="1" applyAlignment="1">
      <alignment vertical="top"/>
    </xf>
    <xf numFmtId="0" fontId="1" fillId="0" borderId="0" xfId="0" applyFont="1" applyAlignment="1">
      <alignment vertical="top" wrapText="1"/>
    </xf>
    <xf numFmtId="0" fontId="1" fillId="0" borderId="0" xfId="0" applyFont="1" applyAlignment="1">
      <alignment wrapText="1"/>
    </xf>
    <xf numFmtId="0" fontId="1" fillId="0" borderId="0" xfId="0" quotePrefix="1" applyFont="1" applyAlignment="1">
      <alignment vertical="justify" wrapText="1"/>
    </xf>
    <xf numFmtId="0" fontId="1" fillId="0" borderId="0" xfId="0" quotePrefix="1" applyFont="1" applyAlignment="1">
      <alignment vertical="top" wrapText="1"/>
    </xf>
    <xf numFmtId="0" fontId="14" fillId="0" borderId="0" xfId="0" applyFont="1" applyAlignment="1">
      <alignment vertical="center" wrapText="1"/>
    </xf>
    <xf numFmtId="0" fontId="1" fillId="0" borderId="0" xfId="0" quotePrefix="1" applyFont="1" applyAlignment="1">
      <alignment vertical="top"/>
    </xf>
    <xf numFmtId="0" fontId="3" fillId="0" borderId="0" xfId="0" quotePrefix="1" applyFont="1" applyAlignment="1">
      <alignment vertical="top"/>
    </xf>
    <xf numFmtId="0" fontId="5" fillId="2" borderId="3" xfId="0" applyFont="1" applyFill="1" applyBorder="1"/>
    <xf numFmtId="0" fontId="5" fillId="0" borderId="3" xfId="0" applyFont="1" applyBorder="1" applyAlignment="1">
      <alignment vertical="top" wrapText="1"/>
    </xf>
    <xf numFmtId="2" fontId="3" fillId="0" borderId="0" xfId="0" applyNumberFormat="1" applyFont="1"/>
    <xf numFmtId="2" fontId="3" fillId="0" borderId="0" xfId="5" applyNumberFormat="1" applyFont="1" applyAlignment="1">
      <alignment horizontal="center" wrapText="1"/>
    </xf>
    <xf numFmtId="0" fontId="5" fillId="2" borderId="3" xfId="0" applyFont="1" applyFill="1" applyBorder="1" applyAlignment="1">
      <alignment horizontal="left" vertical="top"/>
    </xf>
    <xf numFmtId="2" fontId="3" fillId="0" borderId="6" xfId="0" applyNumberFormat="1" applyFont="1" applyBorder="1" applyAlignment="1">
      <alignment horizontal="center"/>
    </xf>
    <xf numFmtId="2" fontId="3" fillId="2" borderId="1" xfId="0" applyNumberFormat="1" applyFont="1" applyFill="1" applyBorder="1" applyAlignment="1">
      <alignment horizontal="center" shrinkToFit="1"/>
    </xf>
    <xf numFmtId="0" fontId="3" fillId="2" borderId="5" xfId="0" applyFont="1" applyFill="1" applyBorder="1" applyAlignment="1">
      <alignment horizontal="center" vertical="top"/>
    </xf>
    <xf numFmtId="0" fontId="5" fillId="2" borderId="1" xfId="0" applyFont="1" applyFill="1" applyBorder="1"/>
    <xf numFmtId="2" fontId="3" fillId="0" borderId="0" xfId="0" applyNumberFormat="1" applyFont="1" applyAlignment="1" applyProtection="1">
      <alignment horizontal="center"/>
      <protection locked="0"/>
    </xf>
    <xf numFmtId="2" fontId="3" fillId="2" borderId="5" xfId="0" applyNumberFormat="1" applyFont="1" applyFill="1" applyBorder="1" applyAlignment="1" applyProtection="1">
      <alignment horizontal="center"/>
      <protection locked="0"/>
    </xf>
    <xf numFmtId="2" fontId="3" fillId="2" borderId="1" xfId="0" applyNumberFormat="1" applyFont="1" applyFill="1" applyBorder="1" applyAlignment="1" applyProtection="1">
      <alignment horizontal="center"/>
      <protection locked="0"/>
    </xf>
    <xf numFmtId="4" fontId="3" fillId="0" borderId="0" xfId="0" applyNumberFormat="1" applyFont="1" applyAlignment="1" applyProtection="1">
      <alignment horizontal="center"/>
      <protection locked="0"/>
    </xf>
    <xf numFmtId="0" fontId="5" fillId="2" borderId="1" xfId="0" applyFont="1" applyFill="1" applyBorder="1" applyProtection="1">
      <protection locked="0"/>
    </xf>
    <xf numFmtId="2" fontId="3" fillId="0" borderId="6" xfId="0" applyNumberFormat="1" applyFont="1" applyBorder="1" applyAlignment="1" applyProtection="1">
      <alignment horizontal="center"/>
      <protection locked="0"/>
    </xf>
    <xf numFmtId="2" fontId="3" fillId="0" borderId="1" xfId="0" applyNumberFormat="1" applyFont="1" applyBorder="1" applyAlignment="1" applyProtection="1">
      <alignment horizontal="center"/>
      <protection locked="0"/>
    </xf>
    <xf numFmtId="2" fontId="5" fillId="0" borderId="1" xfId="0" applyNumberFormat="1" applyFont="1" applyBorder="1" applyAlignment="1" applyProtection="1">
      <alignment horizontal="center"/>
      <protection locked="0"/>
    </xf>
    <xf numFmtId="0" fontId="3" fillId="0" borderId="0" xfId="0" applyFont="1" applyAlignment="1" applyProtection="1">
      <alignment horizontal="center"/>
      <protection locked="0"/>
    </xf>
    <xf numFmtId="0" fontId="5" fillId="2" borderId="1" xfId="0" applyFont="1" applyFill="1" applyBorder="1" applyAlignment="1">
      <alignment vertical="top" wrapText="1"/>
    </xf>
    <xf numFmtId="0" fontId="5" fillId="3" borderId="0" xfId="0" applyFont="1" applyFill="1" applyAlignment="1">
      <alignment horizontal="center" vertical="top"/>
    </xf>
    <xf numFmtId="0" fontId="5" fillId="3" borderId="0" xfId="0" applyFont="1" applyFill="1" applyAlignment="1">
      <alignment vertical="top"/>
    </xf>
    <xf numFmtId="0" fontId="3" fillId="3" borderId="0" xfId="0" applyFont="1" applyFill="1" applyAlignment="1">
      <alignment horizontal="center"/>
    </xf>
    <xf numFmtId="2" fontId="3" fillId="3" borderId="0" xfId="0" applyNumberFormat="1" applyFont="1" applyFill="1" applyAlignment="1">
      <alignment horizontal="center"/>
    </xf>
    <xf numFmtId="4" fontId="3" fillId="3" borderId="0" xfId="0" applyNumberFormat="1" applyFont="1" applyFill="1" applyAlignment="1">
      <alignment horizontal="center"/>
    </xf>
    <xf numFmtId="0" fontId="0" fillId="3" borderId="0" xfId="0" applyFill="1"/>
    <xf numFmtId="0" fontId="3" fillId="3" borderId="0" xfId="0" applyFont="1" applyFill="1"/>
    <xf numFmtId="164" fontId="1" fillId="0" borderId="0" xfId="0" applyNumberFormat="1" applyFont="1" applyAlignment="1" applyProtection="1">
      <alignment horizontal="center"/>
      <protection locked="0"/>
    </xf>
    <xf numFmtId="164" fontId="3" fillId="0" borderId="0" xfId="0" applyNumberFormat="1" applyFont="1" applyAlignment="1" applyProtection="1">
      <alignment horizontal="center"/>
      <protection locked="0"/>
    </xf>
    <xf numFmtId="2" fontId="3" fillId="3" borderId="0" xfId="0" applyNumberFormat="1" applyFont="1" applyFill="1" applyAlignment="1" applyProtection="1">
      <alignment horizontal="center"/>
      <protection locked="0"/>
    </xf>
    <xf numFmtId="2" fontId="1" fillId="0" borderId="0" xfId="0" applyNumberFormat="1" applyFont="1" applyAlignment="1" applyProtection="1">
      <alignment horizontal="center"/>
      <protection locked="0"/>
    </xf>
    <xf numFmtId="0" fontId="5" fillId="2" borderId="3" xfId="0" applyFont="1" applyFill="1" applyBorder="1" applyAlignment="1">
      <alignment horizontal="left" vertical="top" wrapText="1"/>
    </xf>
    <xf numFmtId="0" fontId="5" fillId="2" borderId="1" xfId="0" applyFont="1" applyFill="1" applyBorder="1" applyAlignment="1">
      <alignment horizontal="left" vertical="top" wrapText="1"/>
    </xf>
  </cellXfs>
  <cellStyles count="9">
    <cellStyle name="Normal 10" xfId="6" xr:uid="{00000000-0005-0000-0000-000001000000}"/>
    <cellStyle name="Normal 10 2" xfId="1" xr:uid="{00000000-0005-0000-0000-000002000000}"/>
    <cellStyle name="Normal 12 2" xfId="8" xr:uid="{00000000-0005-0000-0000-000003000000}"/>
    <cellStyle name="Normal 13" xfId="5" xr:uid="{00000000-0005-0000-0000-000004000000}"/>
    <cellStyle name="Normal 19" xfId="2" xr:uid="{00000000-0005-0000-0000-000005000000}"/>
    <cellStyle name="Normal 2 15 3" xfId="7" xr:uid="{00000000-0005-0000-0000-000006000000}"/>
    <cellStyle name="Normal 58 2" xfId="3" xr:uid="{00000000-0005-0000-0000-000007000000}"/>
    <cellStyle name="Normalno" xfId="0" builtinId="0"/>
    <cellStyle name="Style 1" xfId="4" xr:uid="{00000000-0005-0000-0000-000008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399"/>
  <sheetViews>
    <sheetView view="pageBreakPreview" zoomScaleNormal="100" zoomScaleSheetLayoutView="100" workbookViewId="0">
      <selection activeCell="J358" sqref="J358"/>
    </sheetView>
  </sheetViews>
  <sheetFormatPr defaultRowHeight="12.75"/>
  <cols>
    <col min="1" max="1" width="7" style="17" customWidth="1"/>
    <col min="2" max="2" width="40.85546875" style="7" customWidth="1"/>
    <col min="3" max="3" width="8" style="17" customWidth="1"/>
    <col min="4" max="4" width="9.140625" style="28"/>
    <col min="5" max="5" width="10.7109375" style="106" customWidth="1"/>
    <col min="6" max="6" width="11.85546875" style="17" customWidth="1"/>
  </cols>
  <sheetData>
    <row r="1" spans="1:8">
      <c r="A1" s="3"/>
      <c r="B1" s="58" t="s">
        <v>30</v>
      </c>
      <c r="E1" s="98"/>
      <c r="F1" s="29"/>
    </row>
    <row r="2" spans="1:8">
      <c r="A2" s="3" t="s">
        <v>20</v>
      </c>
      <c r="B2" s="7" t="s">
        <v>19</v>
      </c>
      <c r="E2" s="98"/>
      <c r="F2" s="29"/>
    </row>
    <row r="3" spans="1:8">
      <c r="A3" s="3"/>
      <c r="B3" s="63" t="s">
        <v>33</v>
      </c>
      <c r="E3" s="98"/>
      <c r="F3" s="29"/>
    </row>
    <row r="4" spans="1:8" ht="25.5">
      <c r="A4" s="3"/>
      <c r="B4" s="63" t="s">
        <v>84</v>
      </c>
      <c r="E4" s="98"/>
      <c r="F4" s="29"/>
    </row>
    <row r="5" spans="1:8">
      <c r="A5" s="3"/>
      <c r="B5" s="56"/>
      <c r="E5" s="98"/>
      <c r="F5" s="29"/>
      <c r="H5" s="19"/>
    </row>
    <row r="6" spans="1:8">
      <c r="A6" s="52" t="s">
        <v>6</v>
      </c>
      <c r="B6" s="57" t="s">
        <v>22</v>
      </c>
      <c r="C6" s="53" t="s">
        <v>32</v>
      </c>
      <c r="D6" s="54" t="s">
        <v>0</v>
      </c>
      <c r="E6" s="99" t="s">
        <v>31</v>
      </c>
      <c r="F6" s="55" t="s">
        <v>1</v>
      </c>
      <c r="H6" s="19"/>
    </row>
    <row r="7" spans="1:8">
      <c r="A7" s="3"/>
      <c r="B7" s="64" t="s">
        <v>180</v>
      </c>
      <c r="E7" s="98"/>
      <c r="F7" s="29"/>
    </row>
    <row r="8" spans="1:8" ht="255">
      <c r="A8" s="3" t="s">
        <v>2</v>
      </c>
      <c r="B8" s="65" t="s">
        <v>179</v>
      </c>
      <c r="E8" s="98"/>
      <c r="F8" s="29"/>
    </row>
    <row r="9" spans="1:8">
      <c r="A9" s="3"/>
      <c r="B9" s="63"/>
      <c r="C9" s="17" t="s">
        <v>197</v>
      </c>
      <c r="D9" s="28">
        <v>1</v>
      </c>
      <c r="E9" s="98"/>
      <c r="F9" s="29">
        <f>D9*E9</f>
        <v>0</v>
      </c>
    </row>
    <row r="10" spans="1:8">
      <c r="A10" s="3"/>
      <c r="B10" s="66"/>
      <c r="E10" s="98"/>
      <c r="F10" s="29"/>
    </row>
    <row r="11" spans="1:8" ht="242.25">
      <c r="A11" s="3" t="s">
        <v>3</v>
      </c>
      <c r="B11" s="65" t="s">
        <v>181</v>
      </c>
      <c r="E11" s="98"/>
      <c r="F11" s="29"/>
    </row>
    <row r="12" spans="1:8">
      <c r="A12" s="3"/>
      <c r="B12" s="63"/>
      <c r="C12" s="17" t="s">
        <v>197</v>
      </c>
      <c r="D12" s="28">
        <v>1</v>
      </c>
      <c r="E12" s="98"/>
      <c r="F12" s="29">
        <f>D12*E12</f>
        <v>0</v>
      </c>
    </row>
    <row r="13" spans="1:8">
      <c r="A13" s="3"/>
      <c r="B13" s="66"/>
      <c r="E13" s="98"/>
      <c r="F13" s="29"/>
    </row>
    <row r="14" spans="1:8" ht="165.75">
      <c r="A14" s="3" t="s">
        <v>4</v>
      </c>
      <c r="B14" s="65" t="s">
        <v>182</v>
      </c>
      <c r="E14" s="98"/>
      <c r="F14" s="29"/>
    </row>
    <row r="15" spans="1:8">
      <c r="A15" s="3"/>
      <c r="B15" s="66"/>
      <c r="C15" s="17" t="s">
        <v>197</v>
      </c>
      <c r="D15" s="28">
        <v>1</v>
      </c>
      <c r="E15" s="98"/>
      <c r="F15" s="29">
        <f>D15*E15</f>
        <v>0</v>
      </c>
    </row>
    <row r="16" spans="1:8">
      <c r="A16" s="3"/>
      <c r="B16" s="66"/>
      <c r="E16" s="98"/>
      <c r="F16" s="29"/>
    </row>
    <row r="17" spans="1:11" ht="25.5">
      <c r="A17" s="3"/>
      <c r="B17" s="67" t="s">
        <v>86</v>
      </c>
      <c r="E17" s="98"/>
      <c r="F17" s="29"/>
    </row>
    <row r="18" spans="1:11" ht="13.5" customHeight="1">
      <c r="A18" s="3"/>
      <c r="B18" s="66"/>
      <c r="E18" s="98"/>
      <c r="F18" s="29"/>
    </row>
    <row r="19" spans="1:11" ht="78" customHeight="1">
      <c r="A19" s="3">
        <v>4</v>
      </c>
      <c r="B19" s="65" t="s">
        <v>39</v>
      </c>
      <c r="E19" s="98"/>
      <c r="F19" s="29"/>
    </row>
    <row r="20" spans="1:11" ht="13.5" customHeight="1">
      <c r="A20" s="3"/>
      <c r="B20" s="66" t="s">
        <v>124</v>
      </c>
      <c r="C20" s="17" t="s">
        <v>18</v>
      </c>
      <c r="D20" s="28">
        <v>1</v>
      </c>
      <c r="E20" s="98"/>
      <c r="F20" s="29">
        <f>D20*E20</f>
        <v>0</v>
      </c>
    </row>
    <row r="21" spans="1:11" ht="13.5" customHeight="1">
      <c r="A21" s="3"/>
      <c r="B21" s="66" t="s">
        <v>124</v>
      </c>
      <c r="C21" s="17" t="s">
        <v>18</v>
      </c>
      <c r="D21" s="28">
        <v>1</v>
      </c>
      <c r="E21" s="98"/>
      <c r="F21" s="29">
        <f>D21*E21</f>
        <v>0</v>
      </c>
    </row>
    <row r="22" spans="1:11" ht="13.5" customHeight="1">
      <c r="A22" s="3"/>
      <c r="B22" s="66"/>
      <c r="E22" s="98"/>
      <c r="F22" s="29"/>
    </row>
    <row r="23" spans="1:11">
      <c r="A23" s="3"/>
      <c r="B23" s="68" t="s">
        <v>42</v>
      </c>
      <c r="E23" s="98"/>
      <c r="F23" s="29"/>
    </row>
    <row r="24" spans="1:11" ht="193.5" customHeight="1">
      <c r="A24" s="51" t="s">
        <v>8</v>
      </c>
      <c r="B24" s="69" t="s">
        <v>88</v>
      </c>
      <c r="E24" s="98"/>
      <c r="F24" s="29"/>
      <c r="H24" s="2"/>
      <c r="K24" t="s">
        <v>126</v>
      </c>
    </row>
    <row r="25" spans="1:11">
      <c r="A25" s="3"/>
      <c r="B25" s="68" t="s">
        <v>111</v>
      </c>
    </row>
    <row r="26" spans="1:11" ht="14.25">
      <c r="A26" s="3"/>
      <c r="B26" s="69" t="s">
        <v>134</v>
      </c>
      <c r="C26" s="17" t="s">
        <v>71</v>
      </c>
      <c r="D26" s="28">
        <f>0.2*0.2*(4*2+4*5)</f>
        <v>1.1200000000000001</v>
      </c>
      <c r="E26" s="98"/>
      <c r="F26" s="29">
        <f t="shared" ref="F26:F28" si="0">D26*E26</f>
        <v>0</v>
      </c>
    </row>
    <row r="27" spans="1:11" ht="14.25">
      <c r="A27" s="3"/>
      <c r="B27" s="69" t="s">
        <v>135</v>
      </c>
      <c r="C27" s="17" t="s">
        <v>71</v>
      </c>
      <c r="D27" s="28">
        <f>0.2*0.2*(2*5*2)</f>
        <v>0.80000000000000016</v>
      </c>
      <c r="E27" s="98"/>
      <c r="F27" s="29">
        <f t="shared" si="0"/>
        <v>0</v>
      </c>
    </row>
    <row r="28" spans="1:11" ht="14.25">
      <c r="A28" s="3"/>
      <c r="B28" s="69" t="s">
        <v>136</v>
      </c>
      <c r="C28" s="17" t="s">
        <v>71</v>
      </c>
      <c r="D28" s="28">
        <f>0.2*0.2*(2*2+2*5*4)</f>
        <v>1.7600000000000002</v>
      </c>
      <c r="E28" s="98"/>
      <c r="F28" s="29">
        <f t="shared" si="0"/>
        <v>0</v>
      </c>
    </row>
    <row r="29" spans="1:11" ht="14.25">
      <c r="A29" s="3"/>
      <c r="B29" s="70" t="s">
        <v>72</v>
      </c>
      <c r="C29" s="30" t="s">
        <v>73</v>
      </c>
      <c r="D29" s="46">
        <f>SUM(D26:D28)</f>
        <v>3.6800000000000006</v>
      </c>
      <c r="E29" s="98"/>
      <c r="F29" s="29"/>
    </row>
    <row r="30" spans="1:11">
      <c r="A30" s="3"/>
      <c r="B30" s="70"/>
      <c r="C30" s="30"/>
      <c r="D30" s="46"/>
      <c r="E30" s="98"/>
      <c r="F30" s="29"/>
    </row>
    <row r="31" spans="1:11" ht="14.25">
      <c r="A31" s="3"/>
      <c r="B31" s="68" t="s">
        <v>43</v>
      </c>
      <c r="C31" s="17" t="s">
        <v>74</v>
      </c>
      <c r="D31" s="28">
        <f>1.3*0.05*D29</f>
        <v>0.23920000000000005</v>
      </c>
      <c r="E31" s="98"/>
      <c r="F31" s="29">
        <f>D31*E31</f>
        <v>0</v>
      </c>
    </row>
    <row r="32" spans="1:11">
      <c r="A32" s="3"/>
      <c r="B32" s="71"/>
      <c r="E32" s="98"/>
      <c r="F32" s="29"/>
    </row>
    <row r="33" spans="1:6" ht="130.5" customHeight="1">
      <c r="A33" s="51" t="s">
        <v>9</v>
      </c>
      <c r="B33" s="69" t="s">
        <v>44</v>
      </c>
      <c r="E33" s="98"/>
      <c r="F33" s="29"/>
    </row>
    <row r="34" spans="1:6">
      <c r="A34" s="3"/>
      <c r="B34" s="71"/>
      <c r="C34" s="17" t="s">
        <v>14</v>
      </c>
      <c r="D34" s="28">
        <v>92</v>
      </c>
      <c r="E34" s="98"/>
      <c r="F34" s="29">
        <f>D34*E34</f>
        <v>0</v>
      </c>
    </row>
    <row r="35" spans="1:6" ht="63.75">
      <c r="A35" s="51" t="s">
        <v>60</v>
      </c>
      <c r="B35" s="69" t="s">
        <v>53</v>
      </c>
      <c r="E35" s="98"/>
      <c r="F35" s="29"/>
    </row>
    <row r="36" spans="1:6">
      <c r="A36" s="3"/>
      <c r="B36" s="71"/>
      <c r="C36" s="17" t="s">
        <v>14</v>
      </c>
      <c r="D36" s="28">
        <f>D34</f>
        <v>92</v>
      </c>
      <c r="E36" s="98"/>
      <c r="F36" s="29">
        <f>D36*E36</f>
        <v>0</v>
      </c>
    </row>
    <row r="37" spans="1:6" ht="13.5" customHeight="1">
      <c r="A37" s="3"/>
      <c r="B37" s="66"/>
      <c r="E37" s="98"/>
      <c r="F37" s="29"/>
    </row>
    <row r="38" spans="1:6" ht="14.25" customHeight="1">
      <c r="A38" s="3"/>
      <c r="B38" s="67" t="s">
        <v>138</v>
      </c>
      <c r="E38" s="98"/>
      <c r="F38" s="29"/>
    </row>
    <row r="39" spans="1:6" ht="66.75" customHeight="1">
      <c r="A39" s="3">
        <v>8</v>
      </c>
      <c r="B39" s="65" t="s">
        <v>91</v>
      </c>
      <c r="E39" s="98"/>
      <c r="F39" s="29"/>
    </row>
    <row r="40" spans="1:6" ht="13.5" customHeight="1">
      <c r="A40" s="3"/>
      <c r="B40" s="72" t="s">
        <v>40</v>
      </c>
      <c r="E40" s="98"/>
      <c r="F40" s="29"/>
    </row>
    <row r="41" spans="1:6" ht="14.25">
      <c r="A41" s="3"/>
      <c r="B41" s="69" t="s">
        <v>139</v>
      </c>
      <c r="C41" s="17" t="s">
        <v>71</v>
      </c>
      <c r="D41" s="28">
        <f>18.3*(2*7.5+2*3.5)-5*2*3*2</f>
        <v>342.6</v>
      </c>
      <c r="E41" s="98"/>
      <c r="F41" s="29">
        <f t="shared" ref="F41:F42" si="1">D41*E41</f>
        <v>0</v>
      </c>
    </row>
    <row r="42" spans="1:6" ht="14.25">
      <c r="A42" s="3"/>
      <c r="B42" s="69" t="s">
        <v>140</v>
      </c>
      <c r="C42" s="17" t="s">
        <v>71</v>
      </c>
      <c r="D42" s="28">
        <f>4*0.25*28</f>
        <v>28</v>
      </c>
      <c r="E42" s="98"/>
      <c r="F42" s="29">
        <f t="shared" si="1"/>
        <v>0</v>
      </c>
    </row>
    <row r="43" spans="1:6" ht="14.25">
      <c r="A43" s="3"/>
      <c r="B43" s="70" t="s">
        <v>72</v>
      </c>
      <c r="C43" s="30" t="s">
        <v>73</v>
      </c>
      <c r="D43" s="46">
        <f>SUM(D41:D42)</f>
        <v>370.6</v>
      </c>
      <c r="E43" s="98"/>
      <c r="F43" s="29"/>
    </row>
    <row r="44" spans="1:6" ht="13.5" customHeight="1">
      <c r="A44" s="3"/>
      <c r="B44" s="72" t="s">
        <v>59</v>
      </c>
      <c r="E44" s="98"/>
      <c r="F44" s="29"/>
    </row>
    <row r="45" spans="1:6" ht="14.25">
      <c r="A45" s="3"/>
      <c r="B45" s="69" t="s">
        <v>58</v>
      </c>
      <c r="C45" s="17" t="s">
        <v>74</v>
      </c>
      <c r="D45" s="28">
        <f>0.05*1.3*D43</f>
        <v>24.089000000000002</v>
      </c>
      <c r="E45" s="98"/>
      <c r="F45" s="29">
        <f>D45*E45</f>
        <v>0</v>
      </c>
    </row>
    <row r="46" spans="1:6">
      <c r="A46" s="3"/>
      <c r="B46" s="69"/>
      <c r="E46" s="98"/>
      <c r="F46" s="29"/>
    </row>
    <row r="47" spans="1:6" ht="63.75">
      <c r="A47" s="3">
        <v>9</v>
      </c>
      <c r="B47" s="65" t="s">
        <v>128</v>
      </c>
      <c r="E47" s="98"/>
      <c r="F47" s="29"/>
    </row>
    <row r="48" spans="1:6" ht="25.5">
      <c r="A48" s="3"/>
      <c r="B48" s="72" t="s">
        <v>137</v>
      </c>
      <c r="E48" s="98"/>
      <c r="F48" s="29"/>
    </row>
    <row r="49" spans="1:6" ht="14.25">
      <c r="A49" s="3"/>
      <c r="B49" s="69" t="s">
        <v>127</v>
      </c>
      <c r="C49" s="17" t="s">
        <v>71</v>
      </c>
      <c r="D49" s="28">
        <f>2*17*(4+2*1)</f>
        <v>204</v>
      </c>
      <c r="E49" s="98"/>
      <c r="F49" s="29">
        <f t="shared" ref="F49" si="2">D49*E49</f>
        <v>0</v>
      </c>
    </row>
    <row r="50" spans="1:6" ht="14.25">
      <c r="A50" s="3"/>
      <c r="B50" s="70" t="s">
        <v>72</v>
      </c>
      <c r="C50" s="30" t="s">
        <v>73</v>
      </c>
      <c r="D50" s="46">
        <f>SUM(D49:D49)</f>
        <v>204</v>
      </c>
      <c r="E50" s="98"/>
      <c r="F50" s="29"/>
    </row>
    <row r="51" spans="1:6">
      <c r="A51" s="3"/>
      <c r="B51" s="72" t="s">
        <v>59</v>
      </c>
      <c r="E51" s="98"/>
      <c r="F51" s="29"/>
    </row>
    <row r="52" spans="1:6" ht="14.25">
      <c r="A52" s="3"/>
      <c r="B52" s="69" t="s">
        <v>58</v>
      </c>
      <c r="C52" s="17" t="s">
        <v>74</v>
      </c>
      <c r="D52" s="28">
        <f>0.15*1.3*D50</f>
        <v>39.78</v>
      </c>
      <c r="E52" s="98"/>
      <c r="F52" s="29">
        <f>D52*E52</f>
        <v>0</v>
      </c>
    </row>
    <row r="53" spans="1:6">
      <c r="A53" s="3"/>
      <c r="B53" s="69"/>
      <c r="E53" s="98"/>
      <c r="F53" s="29"/>
    </row>
    <row r="54" spans="1:6" ht="66.75" customHeight="1">
      <c r="A54" s="3">
        <v>10</v>
      </c>
      <c r="B54" s="65" t="s">
        <v>90</v>
      </c>
      <c r="E54" s="98"/>
      <c r="F54" s="29"/>
    </row>
    <row r="55" spans="1:6" ht="14.25">
      <c r="A55" s="3"/>
      <c r="B55" s="69" t="s">
        <v>58</v>
      </c>
      <c r="C55" s="17" t="s">
        <v>71</v>
      </c>
      <c r="D55" s="28">
        <f>D43+D50</f>
        <v>574.6</v>
      </c>
      <c r="E55" s="98"/>
      <c r="F55" s="29">
        <f>D55*E55</f>
        <v>0</v>
      </c>
    </row>
    <row r="56" spans="1:6" ht="63.75">
      <c r="A56" s="3">
        <v>11</v>
      </c>
      <c r="B56" s="65" t="s">
        <v>37</v>
      </c>
      <c r="E56" s="98"/>
      <c r="F56" s="29"/>
    </row>
    <row r="57" spans="1:6" ht="14.25">
      <c r="A57" s="3"/>
      <c r="B57" s="69" t="s">
        <v>58</v>
      </c>
      <c r="C57" s="17" t="s">
        <v>71</v>
      </c>
      <c r="D57" s="28">
        <f>D55</f>
        <v>574.6</v>
      </c>
      <c r="E57" s="98"/>
      <c r="F57" s="29">
        <f>D57*E57</f>
        <v>0</v>
      </c>
    </row>
    <row r="58" spans="1:6">
      <c r="A58" s="3"/>
      <c r="B58" s="69"/>
      <c r="E58" s="98"/>
      <c r="F58" s="29"/>
    </row>
    <row r="59" spans="1:6" ht="25.5">
      <c r="A59" s="3"/>
      <c r="B59" s="67" t="s">
        <v>112</v>
      </c>
      <c r="E59" s="98"/>
      <c r="F59" s="29"/>
    </row>
    <row r="60" spans="1:6" ht="76.5">
      <c r="A60" s="3">
        <v>12</v>
      </c>
      <c r="B60" s="65" t="s">
        <v>114</v>
      </c>
      <c r="E60" s="98"/>
      <c r="F60" s="29"/>
    </row>
    <row r="61" spans="1:6">
      <c r="A61" s="3"/>
      <c r="B61" s="72" t="s">
        <v>113</v>
      </c>
      <c r="E61" s="98"/>
      <c r="F61" s="29"/>
    </row>
    <row r="62" spans="1:6" s="7" customFormat="1" ht="51">
      <c r="A62" s="3"/>
      <c r="B62" s="69" t="s">
        <v>141</v>
      </c>
      <c r="C62" s="17" t="s">
        <v>71</v>
      </c>
      <c r="D62" s="28">
        <f>3*(3*15.7+2*19.7)</f>
        <v>259.5</v>
      </c>
      <c r="E62" s="98"/>
      <c r="F62" s="29">
        <f t="shared" ref="F62" si="3">D62*E62</f>
        <v>0</v>
      </c>
    </row>
    <row r="63" spans="1:6" ht="14.25">
      <c r="A63" s="3"/>
      <c r="B63" s="70" t="s">
        <v>72</v>
      </c>
      <c r="C63" s="30" t="s">
        <v>73</v>
      </c>
      <c r="D63" s="46">
        <f>SUM(D62:D62)</f>
        <v>259.5</v>
      </c>
      <c r="E63" s="98"/>
      <c r="F63" s="29"/>
    </row>
    <row r="64" spans="1:6">
      <c r="A64" s="3"/>
      <c r="B64" s="72" t="s">
        <v>59</v>
      </c>
      <c r="E64" s="98"/>
      <c r="F64" s="29"/>
    </row>
    <row r="65" spans="1:6" ht="14.25">
      <c r="A65" s="3"/>
      <c r="B65" s="69" t="s">
        <v>58</v>
      </c>
      <c r="C65" s="17" t="s">
        <v>74</v>
      </c>
      <c r="D65" s="28">
        <f>0.05*1.3*D63</f>
        <v>16.8675</v>
      </c>
      <c r="E65" s="98"/>
      <c r="F65" s="29">
        <f>D65*E65</f>
        <v>0</v>
      </c>
    </row>
    <row r="66" spans="1:6">
      <c r="A66" s="3"/>
      <c r="B66" s="69"/>
      <c r="E66" s="98"/>
      <c r="F66" s="29"/>
    </row>
    <row r="67" spans="1:6" ht="63.75">
      <c r="A67" s="3">
        <v>13</v>
      </c>
      <c r="B67" s="65" t="s">
        <v>90</v>
      </c>
      <c r="E67" s="98"/>
      <c r="F67" s="29"/>
    </row>
    <row r="68" spans="1:6" s="7" customFormat="1" ht="14.25">
      <c r="A68" s="3"/>
      <c r="B68" s="69" t="s">
        <v>115</v>
      </c>
      <c r="C68" s="17" t="s">
        <v>71</v>
      </c>
      <c r="D68" s="28">
        <f>D62</f>
        <v>259.5</v>
      </c>
      <c r="E68" s="98"/>
      <c r="F68" s="29">
        <f>D68*E68</f>
        <v>0</v>
      </c>
    </row>
    <row r="69" spans="1:6">
      <c r="A69" s="3"/>
      <c r="B69" s="66"/>
      <c r="E69" s="98"/>
      <c r="F69" s="29"/>
    </row>
    <row r="70" spans="1:6" ht="63.75">
      <c r="A70" s="3">
        <v>14</v>
      </c>
      <c r="B70" s="65" t="s">
        <v>37</v>
      </c>
      <c r="E70" s="98"/>
      <c r="F70" s="29"/>
    </row>
    <row r="71" spans="1:6" s="7" customFormat="1" ht="14.25">
      <c r="A71" s="3"/>
      <c r="B71" s="69" t="s">
        <v>115</v>
      </c>
      <c r="C71" s="17" t="s">
        <v>71</v>
      </c>
      <c r="D71" s="28">
        <f>D62</f>
        <v>259.5</v>
      </c>
      <c r="E71" s="98"/>
      <c r="F71" s="29">
        <f>D71*E71</f>
        <v>0</v>
      </c>
    </row>
    <row r="72" spans="1:6">
      <c r="A72" s="3"/>
      <c r="B72" s="69"/>
      <c r="E72" s="98"/>
      <c r="F72" s="29"/>
    </row>
    <row r="73" spans="1:6" ht="25.5">
      <c r="A73" s="3"/>
      <c r="B73" s="67" t="s">
        <v>142</v>
      </c>
      <c r="E73" s="98"/>
      <c r="F73" s="29"/>
    </row>
    <row r="74" spans="1:6" ht="127.5">
      <c r="A74" s="3">
        <v>15</v>
      </c>
      <c r="B74" s="73" t="s">
        <v>92</v>
      </c>
      <c r="C74" s="31"/>
      <c r="D74" s="47"/>
      <c r="E74" s="98"/>
      <c r="F74" s="29"/>
    </row>
    <row r="75" spans="1:6" ht="14.25">
      <c r="A75" s="3"/>
      <c r="B75" s="74" t="s">
        <v>93</v>
      </c>
      <c r="C75" s="17" t="s">
        <v>74</v>
      </c>
      <c r="D75" s="28">
        <f>D76*1.3*0.15</f>
        <v>43.875</v>
      </c>
      <c r="E75" s="98"/>
      <c r="F75" s="29">
        <f>D75*E75</f>
        <v>0</v>
      </c>
    </row>
    <row r="76" spans="1:6" ht="14.25">
      <c r="A76" s="3"/>
      <c r="B76" s="74" t="s">
        <v>76</v>
      </c>
      <c r="C76" s="17" t="s">
        <v>71</v>
      </c>
      <c r="D76" s="28">
        <v>225</v>
      </c>
      <c r="E76" s="98"/>
      <c r="F76" s="29">
        <f>D76*E76</f>
        <v>0</v>
      </c>
    </row>
    <row r="77" spans="1:6">
      <c r="A77" s="3"/>
      <c r="B77" s="66"/>
      <c r="C77" s="31"/>
      <c r="E77" s="98"/>
      <c r="F77" s="29"/>
    </row>
    <row r="78" spans="1:6" ht="114.75">
      <c r="A78" s="3">
        <v>16</v>
      </c>
      <c r="B78" s="73" t="s">
        <v>75</v>
      </c>
      <c r="C78" s="31"/>
      <c r="D78" s="47"/>
      <c r="E78" s="98"/>
      <c r="F78" s="29"/>
    </row>
    <row r="79" spans="1:6" ht="14.25">
      <c r="A79" s="3"/>
      <c r="B79" s="75" t="s">
        <v>77</v>
      </c>
      <c r="C79" s="17" t="s">
        <v>74</v>
      </c>
      <c r="D79" s="47">
        <f>D76*1.3*0.2</f>
        <v>58.5</v>
      </c>
      <c r="E79" s="98"/>
      <c r="F79" s="29">
        <f>D79*E79</f>
        <v>0</v>
      </c>
    </row>
    <row r="81" spans="1:6" ht="25.5">
      <c r="A81" s="3"/>
      <c r="B81" s="67" t="s">
        <v>129</v>
      </c>
      <c r="E81" s="98"/>
      <c r="F81" s="29"/>
    </row>
    <row r="82" spans="1:6" ht="148.5" customHeight="1">
      <c r="A82" s="3">
        <v>17</v>
      </c>
      <c r="B82" s="65" t="s">
        <v>94</v>
      </c>
      <c r="E82" s="98"/>
      <c r="F82" s="29"/>
    </row>
    <row r="83" spans="1:6">
      <c r="A83" s="3"/>
      <c r="B83" s="68" t="s">
        <v>40</v>
      </c>
    </row>
    <row r="84" spans="1:6" ht="14.25">
      <c r="A84" s="3"/>
      <c r="B84" s="69" t="s">
        <v>130</v>
      </c>
      <c r="C84" s="17" t="s">
        <v>71</v>
      </c>
      <c r="D84" s="28">
        <v>19</v>
      </c>
      <c r="E84" s="98"/>
      <c r="F84" s="29">
        <f>D84*E84</f>
        <v>0</v>
      </c>
    </row>
    <row r="85" spans="1:6">
      <c r="A85" s="3"/>
      <c r="B85" s="69"/>
      <c r="E85" s="98"/>
      <c r="F85" s="29"/>
    </row>
    <row r="86" spans="1:6" ht="14.25">
      <c r="A86" s="3"/>
      <c r="B86" s="68" t="s">
        <v>41</v>
      </c>
      <c r="C86" s="17" t="s">
        <v>74</v>
      </c>
      <c r="D86" s="28">
        <f>0.05*1.3*D84</f>
        <v>1.2350000000000001</v>
      </c>
      <c r="E86" s="98"/>
      <c r="F86" s="29">
        <f>D86*E86</f>
        <v>0</v>
      </c>
    </row>
    <row r="87" spans="1:6">
      <c r="A87" s="3"/>
      <c r="B87" s="68"/>
      <c r="E87" s="98"/>
      <c r="F87" s="29"/>
    </row>
    <row r="88" spans="1:6">
      <c r="A88" s="3"/>
      <c r="B88" s="67" t="s">
        <v>193</v>
      </c>
      <c r="E88" s="98"/>
      <c r="F88" s="29"/>
    </row>
    <row r="89" spans="1:6" ht="140.25">
      <c r="A89" s="3">
        <v>18</v>
      </c>
      <c r="B89" s="65" t="s">
        <v>195</v>
      </c>
      <c r="E89" s="98"/>
      <c r="F89" s="29"/>
    </row>
    <row r="90" spans="1:6">
      <c r="A90" s="3"/>
      <c r="B90" s="68" t="s">
        <v>40</v>
      </c>
    </row>
    <row r="91" spans="1:6" ht="14.25">
      <c r="A91" s="3"/>
      <c r="B91" s="69" t="s">
        <v>194</v>
      </c>
      <c r="C91" s="17" t="s">
        <v>71</v>
      </c>
      <c r="D91" s="28">
        <v>30</v>
      </c>
      <c r="E91" s="98"/>
      <c r="F91" s="29">
        <f>D91*E91</f>
        <v>0</v>
      </c>
    </row>
    <row r="92" spans="1:6">
      <c r="A92" s="3"/>
      <c r="B92" s="69"/>
      <c r="E92" s="98"/>
      <c r="F92" s="29"/>
    </row>
    <row r="93" spans="1:6" ht="14.25">
      <c r="A93" s="3"/>
      <c r="B93" s="68" t="s">
        <v>41</v>
      </c>
      <c r="C93" s="17" t="s">
        <v>74</v>
      </c>
      <c r="D93" s="28">
        <f>0.05*1.3*D91</f>
        <v>1.9500000000000002</v>
      </c>
      <c r="E93" s="98"/>
      <c r="F93" s="29">
        <f>D93*E93</f>
        <v>0</v>
      </c>
    </row>
    <row r="94" spans="1:6">
      <c r="A94" s="3"/>
      <c r="B94" s="68"/>
      <c r="E94" s="98"/>
      <c r="F94" s="29"/>
    </row>
    <row r="95" spans="1:6" ht="114.75">
      <c r="A95" s="3">
        <v>19</v>
      </c>
      <c r="B95" s="65" t="s">
        <v>196</v>
      </c>
      <c r="E95" s="98"/>
      <c r="F95" s="29"/>
    </row>
    <row r="96" spans="1:6">
      <c r="A96" s="3"/>
      <c r="B96" s="68"/>
      <c r="C96" s="17" t="s">
        <v>197</v>
      </c>
      <c r="D96" s="28">
        <v>1</v>
      </c>
      <c r="E96" s="98"/>
      <c r="F96" s="29">
        <f>D96*E96</f>
        <v>0</v>
      </c>
    </row>
    <row r="97" spans="1:6">
      <c r="A97" s="3"/>
      <c r="B97" s="68" t="s">
        <v>45</v>
      </c>
      <c r="E97" s="98"/>
      <c r="F97" s="29"/>
    </row>
    <row r="98" spans="1:6" ht="78.75" customHeight="1">
      <c r="A98" s="3">
        <v>20</v>
      </c>
      <c r="B98" s="65" t="s">
        <v>51</v>
      </c>
      <c r="E98" s="98"/>
      <c r="F98" s="29"/>
    </row>
    <row r="99" spans="1:6">
      <c r="A99" s="3"/>
      <c r="B99" s="66"/>
      <c r="C99" s="17" t="s">
        <v>197</v>
      </c>
      <c r="D99" s="28">
        <v>1</v>
      </c>
      <c r="E99" s="98"/>
      <c r="F99" s="29">
        <f>D99*E99</f>
        <v>0</v>
      </c>
    </row>
    <row r="100" spans="1:6" ht="38.25">
      <c r="A100" s="3">
        <v>21</v>
      </c>
      <c r="B100" s="65" t="s">
        <v>46</v>
      </c>
      <c r="E100" s="98"/>
      <c r="F100" s="29"/>
    </row>
    <row r="101" spans="1:6">
      <c r="A101" s="3"/>
      <c r="B101" s="66" t="s">
        <v>47</v>
      </c>
      <c r="C101" s="17" t="s">
        <v>49</v>
      </c>
      <c r="D101" s="28">
        <v>15</v>
      </c>
      <c r="E101" s="98"/>
      <c r="F101" s="29">
        <f>D101*E101</f>
        <v>0</v>
      </c>
    </row>
    <row r="102" spans="1:6">
      <c r="A102" s="3"/>
      <c r="B102" s="66" t="s">
        <v>48</v>
      </c>
      <c r="C102" s="17" t="s">
        <v>49</v>
      </c>
      <c r="D102" s="28">
        <v>15</v>
      </c>
      <c r="E102" s="98"/>
      <c r="F102" s="29">
        <f>D102*E102</f>
        <v>0</v>
      </c>
    </row>
    <row r="103" spans="1:6">
      <c r="A103" s="3"/>
      <c r="B103" s="66"/>
      <c r="E103" s="98"/>
      <c r="F103" s="29"/>
    </row>
    <row r="104" spans="1:6" ht="89.25">
      <c r="A104" s="3">
        <v>22</v>
      </c>
      <c r="B104" s="65" t="s">
        <v>106</v>
      </c>
      <c r="E104" s="98"/>
      <c r="F104" s="29"/>
    </row>
    <row r="105" spans="1:6">
      <c r="A105" s="3"/>
      <c r="B105" s="66"/>
      <c r="C105" s="17" t="s">
        <v>18</v>
      </c>
      <c r="D105" s="28">
        <v>1</v>
      </c>
      <c r="E105" s="98"/>
      <c r="F105" s="29">
        <f>D105*E105</f>
        <v>0</v>
      </c>
    </row>
    <row r="106" spans="1:6">
      <c r="A106" s="3"/>
      <c r="B106" s="66"/>
      <c r="E106" s="98"/>
      <c r="F106" s="29"/>
    </row>
    <row r="107" spans="1:6" ht="38.25">
      <c r="A107" s="3">
        <v>23</v>
      </c>
      <c r="B107" s="65" t="s">
        <v>79</v>
      </c>
      <c r="E107" s="98"/>
      <c r="F107" s="29"/>
    </row>
    <row r="108" spans="1:6">
      <c r="A108" s="3"/>
      <c r="B108" s="66"/>
      <c r="C108" s="17" t="s">
        <v>14</v>
      </c>
      <c r="D108" s="28">
        <v>2</v>
      </c>
      <c r="E108" s="98"/>
      <c r="F108" s="29">
        <f>D108*E108</f>
        <v>0</v>
      </c>
    </row>
    <row r="109" spans="1:6">
      <c r="A109" s="3"/>
    </row>
    <row r="110" spans="1:6" ht="18.75" customHeight="1">
      <c r="A110" s="3">
        <v>24</v>
      </c>
      <c r="B110" s="66" t="s">
        <v>80</v>
      </c>
      <c r="E110" s="98"/>
      <c r="F110" s="29"/>
    </row>
    <row r="111" spans="1:6">
      <c r="A111" s="3"/>
      <c r="B111" s="66"/>
      <c r="C111" s="17" t="s">
        <v>14</v>
      </c>
      <c r="D111" s="28">
        <v>1</v>
      </c>
      <c r="E111" s="98"/>
      <c r="F111" s="29">
        <f>D111*E111</f>
        <v>0</v>
      </c>
    </row>
    <row r="112" spans="1:6">
      <c r="A112" s="3"/>
      <c r="B112" s="66"/>
      <c r="E112" s="98"/>
      <c r="F112" s="29"/>
    </row>
    <row r="113" spans="1:6">
      <c r="A113" s="52" t="s">
        <v>6</v>
      </c>
      <c r="B113" s="119" t="s">
        <v>23</v>
      </c>
      <c r="C113" s="120"/>
      <c r="D113" s="32"/>
      <c r="E113" s="100"/>
      <c r="F113" s="33">
        <f>SUM(F6:F112)</f>
        <v>0</v>
      </c>
    </row>
    <row r="114" spans="1:6">
      <c r="A114" s="3"/>
      <c r="B114" s="66"/>
      <c r="E114" s="98"/>
      <c r="F114" s="29"/>
    </row>
    <row r="115" spans="1:6">
      <c r="A115" s="52" t="s">
        <v>7</v>
      </c>
      <c r="B115" s="76" t="s">
        <v>24</v>
      </c>
      <c r="C115" s="53" t="s">
        <v>32</v>
      </c>
      <c r="D115" s="54" t="s">
        <v>0</v>
      </c>
      <c r="E115" s="99" t="s">
        <v>31</v>
      </c>
      <c r="F115" s="55" t="s">
        <v>1</v>
      </c>
    </row>
    <row r="116" spans="1:6">
      <c r="A116" s="3"/>
      <c r="B116" s="66"/>
      <c r="E116" s="98"/>
      <c r="F116" s="29"/>
    </row>
    <row r="117" spans="1:6" ht="63.75">
      <c r="A117" s="3" t="s">
        <v>2</v>
      </c>
      <c r="B117" s="65" t="s">
        <v>50</v>
      </c>
      <c r="E117" s="98"/>
      <c r="F117" s="29"/>
    </row>
    <row r="118" spans="1:6">
      <c r="A118" s="3"/>
      <c r="B118" s="66"/>
      <c r="C118" s="17" t="s">
        <v>29</v>
      </c>
      <c r="D118" s="28">
        <v>1</v>
      </c>
      <c r="E118" s="98"/>
      <c r="F118" s="29">
        <f>D118*E118</f>
        <v>0</v>
      </c>
    </row>
    <row r="119" spans="1:6">
      <c r="A119" s="3"/>
      <c r="B119" s="66"/>
      <c r="E119" s="98"/>
      <c r="F119" s="29"/>
    </row>
    <row r="120" spans="1:6" ht="280.5">
      <c r="A120" s="3" t="s">
        <v>3</v>
      </c>
      <c r="B120" s="65" t="s">
        <v>132</v>
      </c>
      <c r="E120" s="98"/>
      <c r="F120" s="29"/>
    </row>
    <row r="121" spans="1:6" ht="14.25">
      <c r="A121" s="3"/>
      <c r="B121" s="66"/>
      <c r="C121" s="17" t="s">
        <v>71</v>
      </c>
      <c r="D121" s="28">
        <f>17*2.5</f>
        <v>42.5</v>
      </c>
      <c r="E121" s="98"/>
      <c r="F121" s="29">
        <f>D121*E121</f>
        <v>0</v>
      </c>
    </row>
    <row r="122" spans="1:6">
      <c r="A122" s="3"/>
      <c r="B122" s="66"/>
      <c r="E122" s="98"/>
      <c r="F122" s="29"/>
    </row>
    <row r="123" spans="1:6" ht="369.75">
      <c r="A123" s="3" t="s">
        <v>4</v>
      </c>
      <c r="B123" s="65" t="s">
        <v>131</v>
      </c>
      <c r="E123" s="98"/>
      <c r="F123" s="29"/>
    </row>
    <row r="124" spans="1:6" ht="14.25">
      <c r="A124" s="3"/>
      <c r="B124" s="71" t="s">
        <v>143</v>
      </c>
      <c r="C124" s="17" t="s">
        <v>71</v>
      </c>
      <c r="D124" s="92">
        <f>3*15*2.5</f>
        <v>112.5</v>
      </c>
      <c r="E124" s="98"/>
      <c r="F124" s="29">
        <f>D124*E124</f>
        <v>0</v>
      </c>
    </row>
    <row r="125" spans="1:6" ht="14.25">
      <c r="A125" s="3"/>
      <c r="B125" s="71" t="s">
        <v>144</v>
      </c>
      <c r="C125" s="17" t="s">
        <v>71</v>
      </c>
      <c r="D125" s="92">
        <f>2*17*2.5</f>
        <v>85</v>
      </c>
      <c r="E125" s="98"/>
      <c r="F125" s="29">
        <f>D125*E125</f>
        <v>0</v>
      </c>
    </row>
    <row r="126" spans="1:6" ht="14.25">
      <c r="A126" s="3"/>
      <c r="B126" s="71" t="s">
        <v>145</v>
      </c>
      <c r="C126" s="17" t="s">
        <v>71</v>
      </c>
      <c r="D126" s="92">
        <f>4*17*1.5</f>
        <v>102</v>
      </c>
      <c r="E126" s="98"/>
      <c r="F126" s="29">
        <f>D126*E126</f>
        <v>0</v>
      </c>
    </row>
    <row r="127" spans="1:6" ht="14.25">
      <c r="A127" s="3"/>
      <c r="B127" s="71" t="s">
        <v>146</v>
      </c>
      <c r="C127" s="17" t="s">
        <v>71</v>
      </c>
      <c r="D127" s="92">
        <f>2*17*4.5</f>
        <v>153</v>
      </c>
      <c r="E127" s="98"/>
      <c r="F127" s="29">
        <f>D127*E127</f>
        <v>0</v>
      </c>
    </row>
    <row r="128" spans="1:6" ht="14.25">
      <c r="A128" s="3"/>
      <c r="B128" s="70" t="s">
        <v>72</v>
      </c>
      <c r="C128" s="30" t="s">
        <v>73</v>
      </c>
      <c r="D128" s="46">
        <f>SUM(D124:D127)</f>
        <v>452.5</v>
      </c>
      <c r="E128" s="98"/>
      <c r="F128" s="29"/>
    </row>
    <row r="129" spans="1:6">
      <c r="A129" s="3"/>
      <c r="B129" s="66"/>
      <c r="E129" s="98"/>
      <c r="F129" s="29"/>
    </row>
    <row r="130" spans="1:6" ht="76.5">
      <c r="A130" s="3" t="s">
        <v>5</v>
      </c>
      <c r="B130" s="65" t="s">
        <v>116</v>
      </c>
      <c r="E130" s="98"/>
      <c r="F130" s="29"/>
    </row>
    <row r="131" spans="1:6">
      <c r="A131" s="3"/>
      <c r="B131" s="66"/>
      <c r="C131" s="17" t="s">
        <v>14</v>
      </c>
      <c r="D131" s="28">
        <v>28</v>
      </c>
      <c r="E131" s="98"/>
      <c r="F131" s="29">
        <f>D131*E131</f>
        <v>0</v>
      </c>
    </row>
    <row r="132" spans="1:6">
      <c r="A132" s="3"/>
      <c r="B132" s="66"/>
      <c r="E132" s="98"/>
      <c r="F132" s="29"/>
    </row>
    <row r="133" spans="1:6">
      <c r="A133" s="52" t="s">
        <v>7</v>
      </c>
      <c r="B133" s="77" t="s">
        <v>26</v>
      </c>
      <c r="C133" s="34"/>
      <c r="D133" s="32"/>
      <c r="E133" s="100"/>
      <c r="F133" s="35">
        <f>SUM(F115:F132)</f>
        <v>0</v>
      </c>
    </row>
    <row r="134" spans="1:6">
      <c r="A134" s="3"/>
      <c r="B134" s="66"/>
      <c r="E134" s="98"/>
      <c r="F134" s="36"/>
    </row>
    <row r="135" spans="1:6">
      <c r="A135" s="3"/>
      <c r="B135" s="66"/>
      <c r="E135" s="98"/>
      <c r="F135" s="36"/>
    </row>
    <row r="136" spans="1:6">
      <c r="A136" s="3"/>
      <c r="B136" s="66"/>
      <c r="E136" s="98"/>
      <c r="F136" s="36"/>
    </row>
    <row r="137" spans="1:6">
      <c r="A137" s="3"/>
      <c r="B137" s="66"/>
      <c r="E137" s="98"/>
      <c r="F137" s="36"/>
    </row>
    <row r="138" spans="1:6">
      <c r="A138" s="3"/>
      <c r="B138" s="66"/>
      <c r="E138" s="98"/>
      <c r="F138" s="36"/>
    </row>
    <row r="139" spans="1:6">
      <c r="A139" s="3"/>
      <c r="B139" s="66"/>
      <c r="E139" s="98"/>
      <c r="F139" s="36"/>
    </row>
    <row r="140" spans="1:6">
      <c r="A140" s="3"/>
      <c r="B140" s="66"/>
      <c r="E140" s="98"/>
      <c r="F140" s="36"/>
    </row>
    <row r="141" spans="1:6">
      <c r="A141" s="3"/>
      <c r="B141" s="66"/>
      <c r="E141" s="98"/>
      <c r="F141" s="29"/>
    </row>
    <row r="142" spans="1:6">
      <c r="A142" s="3"/>
      <c r="B142" s="66"/>
      <c r="E142" s="98"/>
      <c r="F142" s="29"/>
    </row>
    <row r="143" spans="1:6">
      <c r="A143" s="3"/>
      <c r="B143" s="66"/>
      <c r="E143" s="98"/>
      <c r="F143" s="29"/>
    </row>
    <row r="144" spans="1:6">
      <c r="A144" s="3"/>
      <c r="B144" s="66"/>
      <c r="E144" s="98"/>
      <c r="F144" s="29"/>
    </row>
    <row r="145" spans="1:9">
      <c r="A145" s="3"/>
      <c r="B145" s="66"/>
      <c r="E145" s="98"/>
      <c r="F145" s="29"/>
    </row>
    <row r="146" spans="1:9" ht="16.5" customHeight="1">
      <c r="A146" s="3"/>
      <c r="B146" s="66"/>
      <c r="E146" s="98"/>
      <c r="F146" s="29"/>
    </row>
    <row r="147" spans="1:9">
      <c r="A147" s="3"/>
      <c r="B147" s="66"/>
      <c r="E147" s="98"/>
      <c r="F147" s="29"/>
    </row>
    <row r="148" spans="1:9">
      <c r="A148" s="52" t="s">
        <v>10</v>
      </c>
      <c r="B148" s="57" t="s">
        <v>11</v>
      </c>
      <c r="C148" s="53" t="s">
        <v>32</v>
      </c>
      <c r="D148" s="54" t="s">
        <v>0</v>
      </c>
      <c r="E148" s="99" t="s">
        <v>31</v>
      </c>
      <c r="F148" s="55" t="s">
        <v>1</v>
      </c>
    </row>
    <row r="149" spans="1:9">
      <c r="A149" s="3"/>
      <c r="B149" s="58"/>
      <c r="E149" s="98"/>
      <c r="F149" s="29"/>
    </row>
    <row r="150" spans="1:9">
      <c r="A150" s="3"/>
      <c r="B150" s="23" t="s">
        <v>42</v>
      </c>
      <c r="E150" s="98"/>
      <c r="F150" s="29"/>
    </row>
    <row r="151" spans="1:9" ht="153">
      <c r="A151" s="3" t="s">
        <v>2</v>
      </c>
      <c r="B151" s="65" t="s">
        <v>78</v>
      </c>
      <c r="E151" s="98"/>
      <c r="F151" s="29"/>
    </row>
    <row r="152" spans="1:9">
      <c r="A152" s="3"/>
      <c r="B152" s="7" t="s">
        <v>147</v>
      </c>
      <c r="C152" s="17" t="s">
        <v>25</v>
      </c>
      <c r="D152" s="28">
        <f>1.621*1.5*92</f>
        <v>223.69799999999998</v>
      </c>
      <c r="E152" s="98"/>
      <c r="F152" s="29">
        <f>D152*E152</f>
        <v>0</v>
      </c>
    </row>
    <row r="153" spans="1:9">
      <c r="A153" s="3"/>
      <c r="B153" s="7" t="s">
        <v>148</v>
      </c>
      <c r="C153" s="17" t="s">
        <v>25</v>
      </c>
      <c r="D153" s="28">
        <f>0.1*0.1*0.008*7850*92</f>
        <v>57.77600000000001</v>
      </c>
      <c r="E153" s="98"/>
      <c r="F153" s="29">
        <f>D153*E153</f>
        <v>0</v>
      </c>
    </row>
    <row r="154" spans="1:9">
      <c r="A154" s="3"/>
      <c r="E154" s="98"/>
      <c r="F154" s="29"/>
    </row>
    <row r="155" spans="1:9" ht="13.5" customHeight="1">
      <c r="A155" s="3" t="s">
        <v>3</v>
      </c>
      <c r="B155" s="65" t="s">
        <v>117</v>
      </c>
      <c r="E155" s="98"/>
      <c r="F155" s="29"/>
      <c r="G155" s="7"/>
    </row>
    <row r="156" spans="1:9">
      <c r="A156" s="3"/>
      <c r="B156" s="63" t="s">
        <v>118</v>
      </c>
      <c r="C156" s="17" t="s">
        <v>14</v>
      </c>
      <c r="D156" s="28">
        <v>4</v>
      </c>
      <c r="E156" s="98"/>
      <c r="F156" s="29">
        <f>D156*E156</f>
        <v>0</v>
      </c>
    </row>
    <row r="157" spans="1:9">
      <c r="A157" s="3"/>
      <c r="E157" s="98"/>
      <c r="F157" s="29"/>
      <c r="I157" s="12"/>
    </row>
    <row r="158" spans="1:9" ht="409.5">
      <c r="A158" s="3" t="s">
        <v>4</v>
      </c>
      <c r="B158" s="65" t="s">
        <v>183</v>
      </c>
      <c r="E158" s="98"/>
      <c r="F158" s="29"/>
      <c r="I158" s="12"/>
    </row>
    <row r="159" spans="1:9" ht="14.25">
      <c r="A159" s="3"/>
      <c r="B159" s="69" t="s">
        <v>134</v>
      </c>
      <c r="C159" s="17" t="s">
        <v>71</v>
      </c>
      <c r="D159" s="28">
        <f>0.2*0.2*(4*2+4*5)</f>
        <v>1.1200000000000001</v>
      </c>
      <c r="E159" s="98"/>
      <c r="F159" s="29">
        <f t="shared" ref="F159:F161" si="4">D159*E159</f>
        <v>0</v>
      </c>
      <c r="I159" s="12"/>
    </row>
    <row r="160" spans="1:9" ht="14.25">
      <c r="A160" s="3"/>
      <c r="B160" s="69" t="s">
        <v>135</v>
      </c>
      <c r="C160" s="17" t="s">
        <v>71</v>
      </c>
      <c r="D160" s="28">
        <f>0.2*0.2*(2*5*2)</f>
        <v>0.80000000000000016</v>
      </c>
      <c r="E160" s="98"/>
      <c r="F160" s="29">
        <f t="shared" si="4"/>
        <v>0</v>
      </c>
      <c r="I160" s="12"/>
    </row>
    <row r="161" spans="1:9" ht="13.5" customHeight="1">
      <c r="A161" s="3"/>
      <c r="B161" s="69" t="s">
        <v>136</v>
      </c>
      <c r="C161" s="17" t="s">
        <v>71</v>
      </c>
      <c r="D161" s="28">
        <f>0.2*0.2*(2*2+2*5*4)</f>
        <v>1.7600000000000002</v>
      </c>
      <c r="E161" s="98"/>
      <c r="F161" s="29">
        <f t="shared" si="4"/>
        <v>0</v>
      </c>
      <c r="I161" s="12"/>
    </row>
    <row r="162" spans="1:9" ht="13.5" customHeight="1">
      <c r="A162" s="3"/>
      <c r="B162" s="69"/>
      <c r="E162" s="98"/>
      <c r="F162" s="29"/>
      <c r="I162" s="12"/>
    </row>
    <row r="163" spans="1:9" ht="14.25" customHeight="1">
      <c r="A163" s="3"/>
      <c r="B163" s="69"/>
      <c r="E163" s="98"/>
      <c r="F163" s="29"/>
      <c r="I163" s="12"/>
    </row>
    <row r="164" spans="1:9">
      <c r="A164" s="3"/>
      <c r="B164" s="67" t="s">
        <v>89</v>
      </c>
      <c r="E164" s="98"/>
      <c r="F164" s="29"/>
      <c r="I164" s="12"/>
    </row>
    <row r="165" spans="1:9" ht="51">
      <c r="A165" s="3"/>
      <c r="B165" s="74" t="s">
        <v>149</v>
      </c>
      <c r="E165" s="98"/>
      <c r="F165" s="29"/>
    </row>
    <row r="166" spans="1:9">
      <c r="A166" s="3"/>
      <c r="B166" s="74"/>
      <c r="E166" s="98"/>
      <c r="F166" s="29"/>
    </row>
    <row r="167" spans="1:9" ht="191.25">
      <c r="A167" s="3">
        <v>6</v>
      </c>
      <c r="B167" s="74" t="s">
        <v>150</v>
      </c>
      <c r="E167" s="98"/>
      <c r="F167" s="29"/>
      <c r="I167" s="12"/>
    </row>
    <row r="168" spans="1:9" ht="14.25">
      <c r="A168" s="3"/>
      <c r="B168" s="69" t="s">
        <v>139</v>
      </c>
      <c r="C168" s="17" t="s">
        <v>71</v>
      </c>
      <c r="D168" s="28">
        <f>18.3*(2*7.5+2*3.5)-5*2*3*2</f>
        <v>342.6</v>
      </c>
      <c r="E168" s="98"/>
      <c r="F168" s="29">
        <f>D168*E168</f>
        <v>0</v>
      </c>
      <c r="I168" s="12"/>
    </row>
    <row r="169" spans="1:9" ht="14.25">
      <c r="A169" s="3"/>
      <c r="B169" s="69" t="s">
        <v>127</v>
      </c>
      <c r="C169" s="17" t="s">
        <v>71</v>
      </c>
      <c r="D169" s="28">
        <f>2*17*(4+2*1)</f>
        <v>204</v>
      </c>
      <c r="E169" s="98"/>
      <c r="F169" s="29">
        <f>D169*E169</f>
        <v>0</v>
      </c>
      <c r="I169" s="12"/>
    </row>
    <row r="170" spans="1:9">
      <c r="A170" s="3"/>
      <c r="B170" s="69"/>
      <c r="E170" s="98"/>
      <c r="F170" s="29"/>
      <c r="I170" s="12"/>
    </row>
    <row r="171" spans="1:9" ht="153">
      <c r="A171" s="3">
        <v>7</v>
      </c>
      <c r="B171" s="78" t="s">
        <v>184</v>
      </c>
      <c r="E171" s="98"/>
      <c r="F171" s="29"/>
      <c r="I171" s="12"/>
    </row>
    <row r="172" spans="1:9" ht="14.25">
      <c r="A172" s="3"/>
      <c r="B172" s="69" t="s">
        <v>139</v>
      </c>
      <c r="C172" s="17" t="s">
        <v>71</v>
      </c>
      <c r="D172" s="28">
        <f>18.3*(2*7.5+2*3.5)-5*2*3*2</f>
        <v>342.6</v>
      </c>
      <c r="E172" s="98"/>
      <c r="F172" s="29">
        <f>D172*E172</f>
        <v>0</v>
      </c>
      <c r="I172" s="12"/>
    </row>
    <row r="173" spans="1:9">
      <c r="A173" s="3"/>
      <c r="E173" s="98"/>
      <c r="F173" s="29"/>
      <c r="I173" s="12"/>
    </row>
    <row r="174" spans="1:9" ht="165.75">
      <c r="A174" s="3">
        <v>8</v>
      </c>
      <c r="B174" s="73" t="s">
        <v>52</v>
      </c>
      <c r="E174" s="98"/>
      <c r="F174" s="29"/>
      <c r="I174" s="12"/>
    </row>
    <row r="175" spans="1:9" ht="14.25">
      <c r="A175" s="3"/>
      <c r="B175" s="69" t="s">
        <v>139</v>
      </c>
      <c r="C175" s="17" t="s">
        <v>71</v>
      </c>
      <c r="D175" s="28">
        <f>18.3*(2*7.5+2*3.5)-5*2*3*2</f>
        <v>342.6</v>
      </c>
      <c r="E175" s="98"/>
      <c r="F175" s="29">
        <f>D175*E175</f>
        <v>0</v>
      </c>
      <c r="I175" s="12"/>
    </row>
    <row r="176" spans="1:9">
      <c r="A176" s="3"/>
      <c r="I176" s="12"/>
    </row>
    <row r="177" spans="1:9" s="7" customFormat="1" ht="409.5">
      <c r="A177" s="3">
        <v>9</v>
      </c>
      <c r="B177" s="66" t="s">
        <v>185</v>
      </c>
      <c r="C177" s="17"/>
      <c r="D177" s="28"/>
      <c r="E177" s="98"/>
      <c r="F177" s="29"/>
      <c r="I177" s="91"/>
    </row>
    <row r="178" spans="1:9" ht="14.25">
      <c r="A178" s="3"/>
      <c r="B178" s="69" t="s">
        <v>127</v>
      </c>
      <c r="C178" s="17" t="s">
        <v>71</v>
      </c>
      <c r="D178" s="28">
        <f>2*17*(4+2*1)</f>
        <v>204</v>
      </c>
      <c r="E178" s="98"/>
      <c r="F178" s="29">
        <f>D178*E178</f>
        <v>0</v>
      </c>
      <c r="I178" s="12"/>
    </row>
    <row r="179" spans="1:9">
      <c r="A179" s="3"/>
      <c r="B179" s="69"/>
      <c r="E179" s="98"/>
      <c r="F179" s="29"/>
      <c r="I179" s="12"/>
    </row>
    <row r="180" spans="1:9" s="7" customFormat="1" ht="25.5">
      <c r="A180" s="3"/>
      <c r="B180" s="67" t="s">
        <v>119</v>
      </c>
      <c r="C180" s="17"/>
      <c r="D180" s="28"/>
      <c r="E180" s="98"/>
      <c r="F180" s="29"/>
      <c r="I180" s="91"/>
    </row>
    <row r="181" spans="1:9">
      <c r="A181" s="3"/>
      <c r="B181" s="67"/>
      <c r="E181" s="98"/>
      <c r="F181" s="29"/>
      <c r="I181" s="12"/>
    </row>
    <row r="182" spans="1:9" ht="191.25">
      <c r="A182" s="3" t="s">
        <v>63</v>
      </c>
      <c r="B182" s="74" t="s">
        <v>150</v>
      </c>
      <c r="E182" s="98"/>
      <c r="F182" s="29"/>
      <c r="I182" s="12"/>
    </row>
    <row r="183" spans="1:9" ht="14.25">
      <c r="A183" s="3"/>
      <c r="B183" s="69" t="s">
        <v>115</v>
      </c>
      <c r="C183" s="17" t="s">
        <v>71</v>
      </c>
      <c r="D183" s="28">
        <v>260</v>
      </c>
      <c r="E183" s="98"/>
      <c r="F183" s="29">
        <f>D183*E183</f>
        <v>0</v>
      </c>
      <c r="I183" s="12"/>
    </row>
    <row r="184" spans="1:9" s="7" customFormat="1">
      <c r="A184" s="3"/>
      <c r="B184" s="69"/>
      <c r="C184" s="17"/>
      <c r="D184" s="28"/>
      <c r="E184" s="98"/>
      <c r="F184" s="29"/>
      <c r="I184" s="91"/>
    </row>
    <row r="185" spans="1:9" ht="102">
      <c r="A185" s="3" t="s">
        <v>64</v>
      </c>
      <c r="B185" s="69" t="s">
        <v>120</v>
      </c>
      <c r="E185" s="98"/>
      <c r="F185" s="29"/>
      <c r="I185" s="12"/>
    </row>
    <row r="186" spans="1:9" ht="14.25">
      <c r="A186" s="3"/>
      <c r="B186" s="69" t="s">
        <v>115</v>
      </c>
      <c r="C186" s="17" t="s">
        <v>71</v>
      </c>
      <c r="D186" s="28">
        <v>260</v>
      </c>
      <c r="E186" s="98"/>
      <c r="F186" s="29">
        <f>D186*E186</f>
        <v>0</v>
      </c>
      <c r="I186" s="12"/>
    </row>
    <row r="187" spans="1:9">
      <c r="A187" s="3"/>
      <c r="E187" s="98"/>
      <c r="F187" s="29"/>
      <c r="I187" s="12"/>
    </row>
    <row r="188" spans="1:9" s="7" customFormat="1" ht="369.75">
      <c r="A188" s="3" t="s">
        <v>65</v>
      </c>
      <c r="B188" s="69" t="s">
        <v>121</v>
      </c>
      <c r="C188" s="17"/>
      <c r="D188" s="28"/>
      <c r="E188" s="98"/>
      <c r="F188" s="29"/>
      <c r="I188" s="91"/>
    </row>
    <row r="189" spans="1:9" ht="25.5">
      <c r="A189" s="3"/>
      <c r="B189" s="65" t="s">
        <v>122</v>
      </c>
      <c r="E189" s="98"/>
      <c r="F189" s="29"/>
      <c r="I189" s="12"/>
    </row>
    <row r="190" spans="1:9" ht="14.25">
      <c r="A190" s="3"/>
      <c r="B190" s="69" t="s">
        <v>115</v>
      </c>
      <c r="C190" s="17" t="s">
        <v>71</v>
      </c>
      <c r="D190" s="28">
        <v>260</v>
      </c>
      <c r="E190" s="98"/>
      <c r="F190" s="29">
        <f>D190*E190</f>
        <v>0</v>
      </c>
      <c r="I190" s="12"/>
    </row>
    <row r="191" spans="1:9" s="7" customFormat="1">
      <c r="A191" s="3"/>
      <c r="C191" s="17"/>
      <c r="D191" s="28"/>
      <c r="E191" s="98"/>
      <c r="F191" s="29"/>
      <c r="I191" s="91"/>
    </row>
    <row r="192" spans="1:9" ht="178.5">
      <c r="A192" s="3" t="s">
        <v>66</v>
      </c>
      <c r="B192" s="69" t="s">
        <v>123</v>
      </c>
      <c r="E192" s="98"/>
      <c r="F192" s="29"/>
      <c r="I192" s="12"/>
    </row>
    <row r="193" spans="1:9" ht="25.5">
      <c r="A193" s="3"/>
      <c r="B193" s="65" t="s">
        <v>122</v>
      </c>
      <c r="E193" s="98"/>
      <c r="F193" s="29"/>
      <c r="I193" s="12"/>
    </row>
    <row r="194" spans="1:9" s="7" customFormat="1">
      <c r="A194" s="3"/>
      <c r="B194" s="69" t="s">
        <v>115</v>
      </c>
      <c r="C194" s="17" t="s">
        <v>14</v>
      </c>
      <c r="D194" s="28">
        <f>D190*5</f>
        <v>1300</v>
      </c>
      <c r="E194" s="98"/>
      <c r="F194" s="29">
        <f>D194*E194</f>
        <v>0</v>
      </c>
      <c r="I194" s="91"/>
    </row>
    <row r="195" spans="1:9">
      <c r="A195" s="3"/>
      <c r="E195" s="98"/>
      <c r="F195" s="29"/>
      <c r="I195" s="12"/>
    </row>
    <row r="196" spans="1:9" ht="140.25">
      <c r="A196" s="3" t="s">
        <v>67</v>
      </c>
      <c r="B196" s="79" t="s">
        <v>192</v>
      </c>
      <c r="E196" s="98"/>
      <c r="F196" s="29"/>
    </row>
    <row r="197" spans="1:9" ht="14.25">
      <c r="A197" s="3"/>
      <c r="B197" s="69" t="s">
        <v>115</v>
      </c>
      <c r="C197" s="17" t="s">
        <v>71</v>
      </c>
      <c r="D197" s="28">
        <v>260</v>
      </c>
      <c r="E197" s="98"/>
      <c r="F197" s="29">
        <f>D197*E197</f>
        <v>0</v>
      </c>
    </row>
    <row r="198" spans="1:9">
      <c r="A198" s="3"/>
      <c r="E198" s="98"/>
      <c r="F198" s="29"/>
    </row>
    <row r="199" spans="1:9" ht="13.5" customHeight="1">
      <c r="A199" s="3" t="s">
        <v>68</v>
      </c>
      <c r="B199" s="73" t="s">
        <v>52</v>
      </c>
      <c r="E199" s="98"/>
      <c r="F199" s="29"/>
    </row>
    <row r="200" spans="1:9" ht="13.5" customHeight="1">
      <c r="A200" s="3"/>
      <c r="B200" s="69" t="s">
        <v>115</v>
      </c>
      <c r="C200" s="17" t="s">
        <v>71</v>
      </c>
      <c r="D200" s="28">
        <v>260</v>
      </c>
      <c r="E200" s="98"/>
      <c r="F200" s="29">
        <f>D200*E200</f>
        <v>0</v>
      </c>
    </row>
    <row r="201" spans="1:9">
      <c r="A201" s="3"/>
      <c r="B201" s="69"/>
      <c r="E201" s="98"/>
      <c r="F201" s="29"/>
    </row>
    <row r="202" spans="1:9" ht="25.5">
      <c r="A202" s="3"/>
      <c r="B202" s="67" t="s">
        <v>133</v>
      </c>
      <c r="E202" s="98"/>
      <c r="F202" s="29"/>
    </row>
    <row r="203" spans="1:9" ht="204">
      <c r="A203" s="3" t="s">
        <v>69</v>
      </c>
      <c r="B203" s="65" t="s">
        <v>186</v>
      </c>
      <c r="E203" s="98"/>
      <c r="F203" s="29"/>
    </row>
    <row r="204" spans="1:9" ht="14.25">
      <c r="A204" s="3"/>
      <c r="B204" s="69" t="s">
        <v>130</v>
      </c>
      <c r="C204" s="17" t="s">
        <v>71</v>
      </c>
      <c r="D204" s="28">
        <v>19</v>
      </c>
      <c r="E204" s="98"/>
      <c r="F204" s="29">
        <f>D204*E204</f>
        <v>0</v>
      </c>
    </row>
    <row r="205" spans="1:9">
      <c r="A205" s="3"/>
      <c r="E205" s="98"/>
      <c r="F205" s="29"/>
    </row>
    <row r="206" spans="1:9" ht="76.5">
      <c r="A206" s="3" t="s">
        <v>70</v>
      </c>
      <c r="B206" s="65" t="s">
        <v>107</v>
      </c>
      <c r="E206" s="98"/>
      <c r="F206" s="29"/>
    </row>
    <row r="207" spans="1:9">
      <c r="A207" s="3"/>
      <c r="B207" s="66"/>
      <c r="C207" s="17" t="s">
        <v>197</v>
      </c>
      <c r="D207" s="28">
        <v>1</v>
      </c>
      <c r="E207" s="98"/>
      <c r="F207" s="29">
        <f>D207*E207</f>
        <v>0</v>
      </c>
    </row>
    <row r="208" spans="1:9">
      <c r="A208" s="3"/>
      <c r="B208" s="66"/>
      <c r="E208" s="98"/>
      <c r="F208" s="29"/>
    </row>
    <row r="209" spans="1:6">
      <c r="A209" s="52" t="s">
        <v>10</v>
      </c>
      <c r="B209" s="77" t="s">
        <v>27</v>
      </c>
      <c r="C209" s="34"/>
      <c r="D209" s="32"/>
      <c r="E209" s="100"/>
      <c r="F209" s="61">
        <f>SUM(F148:F207)</f>
        <v>0</v>
      </c>
    </row>
    <row r="210" spans="1:6">
      <c r="A210" s="3"/>
      <c r="B210" s="67"/>
      <c r="E210" s="98"/>
      <c r="F210" s="29"/>
    </row>
    <row r="211" spans="1:6">
      <c r="A211" s="3"/>
      <c r="B211" s="67"/>
      <c r="E211" s="98"/>
      <c r="F211" s="29"/>
    </row>
    <row r="212" spans="1:6">
      <c r="A212" s="3"/>
      <c r="B212" s="67"/>
      <c r="E212" s="98"/>
      <c r="F212" s="29"/>
    </row>
    <row r="213" spans="1:6">
      <c r="A213" s="3"/>
      <c r="B213" s="67"/>
      <c r="E213" s="98"/>
      <c r="F213" s="29"/>
    </row>
    <row r="214" spans="1:6">
      <c r="A214" s="3"/>
      <c r="B214" s="67"/>
      <c r="E214" s="98"/>
      <c r="F214" s="29"/>
    </row>
    <row r="215" spans="1:6">
      <c r="A215" s="3"/>
      <c r="B215" s="67"/>
      <c r="E215" s="98"/>
      <c r="F215" s="29"/>
    </row>
    <row r="216" spans="1:6">
      <c r="A216" s="3"/>
      <c r="B216" s="67"/>
      <c r="E216" s="98"/>
      <c r="F216" s="29"/>
    </row>
    <row r="217" spans="1:6">
      <c r="A217" s="3"/>
      <c r="B217" s="67"/>
      <c r="E217" s="98"/>
      <c r="F217" s="29"/>
    </row>
    <row r="218" spans="1:6">
      <c r="A218" s="3"/>
      <c r="B218" s="67"/>
      <c r="E218" s="98"/>
      <c r="F218" s="29"/>
    </row>
    <row r="219" spans="1:6">
      <c r="A219" s="52" t="s">
        <v>12</v>
      </c>
      <c r="B219" s="57" t="s">
        <v>34</v>
      </c>
      <c r="C219" s="53" t="s">
        <v>32</v>
      </c>
      <c r="D219" s="54" t="s">
        <v>0</v>
      </c>
      <c r="E219" s="99" t="s">
        <v>31</v>
      </c>
      <c r="F219" s="55" t="s">
        <v>1</v>
      </c>
    </row>
    <row r="220" spans="1:6" ht="51">
      <c r="A220" s="3"/>
      <c r="B220" s="80" t="s">
        <v>100</v>
      </c>
      <c r="E220" s="98"/>
      <c r="F220" s="29"/>
    </row>
    <row r="221" spans="1:6">
      <c r="A221" s="3"/>
      <c r="E221" s="98"/>
      <c r="F221" s="29"/>
    </row>
    <row r="222" spans="1:6">
      <c r="A222" s="3"/>
      <c r="B222" s="67" t="s">
        <v>89</v>
      </c>
      <c r="E222" s="98"/>
      <c r="F222" s="29"/>
    </row>
    <row r="223" spans="1:6" ht="216.75">
      <c r="A223" s="3" t="s">
        <v>2</v>
      </c>
      <c r="B223" s="65" t="s">
        <v>99</v>
      </c>
      <c r="E223" s="98"/>
      <c r="F223" s="29"/>
    </row>
    <row r="224" spans="1:6" ht="14.25">
      <c r="A224" s="3"/>
      <c r="B224" s="81" t="s">
        <v>95</v>
      </c>
      <c r="C224" s="31" t="s">
        <v>96</v>
      </c>
      <c r="D224" s="47">
        <f>D55</f>
        <v>574.6</v>
      </c>
      <c r="E224" s="115"/>
      <c r="F224" s="40">
        <f>D224*E224</f>
        <v>0</v>
      </c>
    </row>
    <row r="225" spans="1:10">
      <c r="A225" s="3"/>
      <c r="B225" s="75" t="s">
        <v>97</v>
      </c>
      <c r="C225" s="31" t="s">
        <v>25</v>
      </c>
      <c r="D225" s="47">
        <f>D224*5.38*1.1</f>
        <v>3400.4828000000002</v>
      </c>
      <c r="E225" s="115"/>
      <c r="F225" s="41">
        <f>D225*E225</f>
        <v>0</v>
      </c>
      <c r="G225" s="7"/>
      <c r="J225" s="7"/>
    </row>
    <row r="226" spans="1:10" ht="25.5">
      <c r="A226" s="3"/>
      <c r="B226" s="82" t="s">
        <v>151</v>
      </c>
      <c r="C226" s="31" t="s">
        <v>25</v>
      </c>
      <c r="D226" s="47">
        <f>D224*10*0.35*0.911</f>
        <v>1832.1121000000001</v>
      </c>
      <c r="E226" s="115"/>
      <c r="F226" s="41">
        <f>D226*E226</f>
        <v>0</v>
      </c>
      <c r="G226" s="7"/>
      <c r="J226" s="7"/>
    </row>
    <row r="227" spans="1:10">
      <c r="A227" s="3"/>
      <c r="B227" s="83" t="s">
        <v>98</v>
      </c>
      <c r="C227" s="31" t="s">
        <v>25</v>
      </c>
      <c r="D227" s="47">
        <v>1000</v>
      </c>
      <c r="E227" s="115"/>
      <c r="F227" s="41">
        <f>D227*E227</f>
        <v>0</v>
      </c>
    </row>
    <row r="228" spans="1:10">
      <c r="A228" s="3"/>
      <c r="B228" s="83"/>
      <c r="C228" s="31"/>
      <c r="D228" s="47"/>
      <c r="E228" s="115"/>
      <c r="F228" s="41"/>
    </row>
    <row r="229" spans="1:10" ht="25.5">
      <c r="A229" s="3"/>
      <c r="B229" s="67" t="s">
        <v>142</v>
      </c>
      <c r="E229" s="98"/>
      <c r="F229" s="29"/>
    </row>
    <row r="230" spans="1:10" ht="153">
      <c r="A230" s="3" t="s">
        <v>3</v>
      </c>
      <c r="B230" s="84" t="s">
        <v>152</v>
      </c>
      <c r="C230" s="31"/>
      <c r="D230" s="47"/>
      <c r="E230" s="115"/>
      <c r="F230" s="41"/>
    </row>
    <row r="231" spans="1:10" ht="25.5">
      <c r="A231" s="3"/>
      <c r="B231" s="85" t="s">
        <v>165</v>
      </c>
      <c r="C231" s="31" t="s">
        <v>25</v>
      </c>
      <c r="D231" s="47">
        <f>0.911*1*1.1*170</f>
        <v>170.35700000000003</v>
      </c>
      <c r="E231" s="115"/>
      <c r="F231" s="41">
        <f>D231*E231</f>
        <v>0</v>
      </c>
    </row>
    <row r="232" spans="1:10" ht="25.5">
      <c r="A232" s="3"/>
      <c r="B232" s="85" t="s">
        <v>166</v>
      </c>
      <c r="C232" s="31" t="s">
        <v>25</v>
      </c>
      <c r="D232" s="47">
        <f>0.911*2*1.1*45</f>
        <v>90.189000000000021</v>
      </c>
      <c r="E232" s="115"/>
      <c r="F232" s="41">
        <f>D232*E232</f>
        <v>0</v>
      </c>
    </row>
    <row r="233" spans="1:10">
      <c r="A233" s="3"/>
      <c r="B233" s="85"/>
      <c r="C233" s="31"/>
      <c r="D233" s="47"/>
      <c r="E233" s="115"/>
      <c r="F233" s="41"/>
    </row>
    <row r="234" spans="1:10" ht="280.5">
      <c r="A234" s="3" t="s">
        <v>4</v>
      </c>
      <c r="B234" s="84" t="s">
        <v>153</v>
      </c>
      <c r="C234" s="31"/>
      <c r="D234" s="47"/>
      <c r="E234" s="115"/>
      <c r="F234" s="41"/>
    </row>
    <row r="235" spans="1:10" ht="14.25">
      <c r="A235" s="3"/>
      <c r="B235" s="81" t="s">
        <v>154</v>
      </c>
      <c r="C235" s="31" t="s">
        <v>74</v>
      </c>
      <c r="D235" s="47">
        <f>225*0.08+8*0.5*0.5*0.5+22*0.55*0.2*0.25</f>
        <v>19.605</v>
      </c>
      <c r="E235" s="115"/>
      <c r="F235" s="41">
        <f>D235*E235</f>
        <v>0</v>
      </c>
    </row>
    <row r="236" spans="1:10">
      <c r="A236" s="3"/>
      <c r="B236" s="81"/>
      <c r="E236" s="115"/>
      <c r="F236" s="41"/>
    </row>
    <row r="237" spans="1:10" ht="102">
      <c r="A237" s="3" t="s">
        <v>5</v>
      </c>
      <c r="B237" s="84" t="s">
        <v>155</v>
      </c>
      <c r="C237" s="31"/>
      <c r="D237" s="47"/>
      <c r="E237" s="115"/>
      <c r="F237" s="41"/>
    </row>
    <row r="238" spans="1:10">
      <c r="A238" s="3"/>
      <c r="B238" s="81" t="s">
        <v>156</v>
      </c>
      <c r="C238" s="31" t="s">
        <v>25</v>
      </c>
      <c r="D238" s="47">
        <f>225*2.12*1.1</f>
        <v>524.70000000000005</v>
      </c>
      <c r="E238" s="115"/>
      <c r="F238" s="41">
        <f t="shared" ref="F238:F244" si="5">D238*E238</f>
        <v>0</v>
      </c>
    </row>
    <row r="239" spans="1:10">
      <c r="A239" s="3"/>
      <c r="B239" s="86" t="s">
        <v>168</v>
      </c>
      <c r="C239" s="31" t="s">
        <v>25</v>
      </c>
      <c r="D239" s="48">
        <f>1.242*1.35*44</f>
        <v>73.774799999999999</v>
      </c>
      <c r="E239" s="115"/>
      <c r="F239" s="41">
        <f t="shared" si="5"/>
        <v>0</v>
      </c>
    </row>
    <row r="240" spans="1:10" ht="25.5">
      <c r="A240" s="3"/>
      <c r="B240" s="86" t="s">
        <v>169</v>
      </c>
      <c r="C240" s="31" t="s">
        <v>25</v>
      </c>
      <c r="D240" s="48">
        <f>1.242*1.7*44</f>
        <v>92.901599999999988</v>
      </c>
      <c r="E240" s="115"/>
      <c r="F240" s="41">
        <f t="shared" si="5"/>
        <v>0</v>
      </c>
    </row>
    <row r="241" spans="1:12" ht="25.5">
      <c r="A241" s="3"/>
      <c r="B241" s="86" t="s">
        <v>157</v>
      </c>
      <c r="C241" s="31" t="s">
        <v>25</v>
      </c>
      <c r="D241" s="48">
        <f>8*0.405*2*8</f>
        <v>51.84</v>
      </c>
      <c r="E241" s="115"/>
      <c r="F241" s="41">
        <f t="shared" si="5"/>
        <v>0</v>
      </c>
      <c r="G241" s="7"/>
      <c r="L241" s="7"/>
    </row>
    <row r="242" spans="1:12">
      <c r="A242" s="3"/>
      <c r="B242" s="86" t="s">
        <v>158</v>
      </c>
      <c r="C242" s="31" t="s">
        <v>25</v>
      </c>
      <c r="D242" s="48">
        <f>0.911*1.1*2*8*2</f>
        <v>32.067200000000007</v>
      </c>
      <c r="E242" s="115"/>
      <c r="F242" s="41">
        <f t="shared" si="5"/>
        <v>0</v>
      </c>
      <c r="G242" s="7"/>
      <c r="L242" s="7"/>
    </row>
    <row r="243" spans="1:12" ht="25.5">
      <c r="A243" s="3"/>
      <c r="B243" s="86" t="s">
        <v>167</v>
      </c>
      <c r="C243" s="31" t="s">
        <v>25</v>
      </c>
      <c r="D243" s="48">
        <f>8*0.405*1.6*88</f>
        <v>456.19200000000012</v>
      </c>
      <c r="E243" s="115"/>
      <c r="F243" s="41">
        <f t="shared" si="5"/>
        <v>0</v>
      </c>
    </row>
    <row r="244" spans="1:12">
      <c r="A244" s="3"/>
      <c r="B244" s="86" t="s">
        <v>170</v>
      </c>
      <c r="C244" s="31" t="s">
        <v>25</v>
      </c>
      <c r="D244" s="48">
        <v>151.65</v>
      </c>
      <c r="E244" s="115"/>
      <c r="F244" s="41">
        <f t="shared" si="5"/>
        <v>0</v>
      </c>
    </row>
    <row r="245" spans="1:12">
      <c r="A245" s="3"/>
      <c r="B245" s="86"/>
      <c r="C245" s="31"/>
      <c r="D245" s="48"/>
      <c r="E245" s="115"/>
      <c r="F245" s="41"/>
    </row>
    <row r="246" spans="1:12" ht="140.25">
      <c r="A246" s="3" t="s">
        <v>8</v>
      </c>
      <c r="B246" s="84" t="s">
        <v>159</v>
      </c>
      <c r="C246" s="31"/>
      <c r="D246" s="47"/>
      <c r="E246" s="115"/>
      <c r="F246" s="41"/>
    </row>
    <row r="247" spans="1:12">
      <c r="A247" s="3"/>
      <c r="B247" s="87" t="s">
        <v>171</v>
      </c>
      <c r="C247" s="31" t="s">
        <v>25</v>
      </c>
      <c r="D247" s="47">
        <f>0.2*1.621*2400</f>
        <v>778.08000000000015</v>
      </c>
      <c r="E247" s="115"/>
      <c r="F247" s="41">
        <f>D247*E247</f>
        <v>0</v>
      </c>
    </row>
    <row r="248" spans="1:12">
      <c r="A248" s="3"/>
      <c r="B248" s="87"/>
      <c r="C248" s="31"/>
      <c r="D248" s="47"/>
      <c r="E248" s="115"/>
      <c r="F248" s="41"/>
      <c r="H248" s="7"/>
      <c r="J248" s="7"/>
    </row>
    <row r="249" spans="1:12" ht="102">
      <c r="A249" s="3" t="s">
        <v>9</v>
      </c>
      <c r="B249" s="73" t="s">
        <v>160</v>
      </c>
      <c r="C249" s="31"/>
      <c r="D249" s="47"/>
      <c r="E249" s="115"/>
      <c r="F249" s="41"/>
    </row>
    <row r="250" spans="1:12" ht="14.25">
      <c r="A250" s="3"/>
      <c r="B250" s="87"/>
      <c r="C250" s="31" t="s">
        <v>71</v>
      </c>
      <c r="D250" s="47">
        <v>225</v>
      </c>
      <c r="E250" s="115"/>
      <c r="F250" s="41">
        <f>D250*E250</f>
        <v>0</v>
      </c>
    </row>
    <row r="251" spans="1:12">
      <c r="A251" s="3"/>
      <c r="B251" s="87"/>
      <c r="C251" s="31"/>
      <c r="D251" s="47"/>
      <c r="E251" s="115"/>
      <c r="F251" s="41"/>
    </row>
    <row r="252" spans="1:12" ht="25.5">
      <c r="A252" s="3"/>
      <c r="B252" s="67" t="s">
        <v>175</v>
      </c>
      <c r="C252" s="31"/>
      <c r="D252" s="47"/>
      <c r="E252" s="115"/>
      <c r="F252" s="41"/>
    </row>
    <row r="253" spans="1:12" ht="153">
      <c r="A253" s="3" t="s">
        <v>60</v>
      </c>
      <c r="B253" s="84" t="s">
        <v>161</v>
      </c>
      <c r="C253" s="31"/>
      <c r="D253" s="47"/>
      <c r="E253" s="115"/>
      <c r="F253" s="41"/>
    </row>
    <row r="254" spans="1:12">
      <c r="A254" s="3"/>
      <c r="B254" s="87" t="s">
        <v>172</v>
      </c>
      <c r="C254" s="31" t="s">
        <v>25</v>
      </c>
      <c r="D254" s="47">
        <f>0.911*0.25*160*1.1</f>
        <v>40.084000000000003</v>
      </c>
      <c r="E254" s="115"/>
      <c r="F254" s="41">
        <f>D254*E254</f>
        <v>0</v>
      </c>
    </row>
    <row r="255" spans="1:12">
      <c r="A255" s="3"/>
      <c r="B255" s="87"/>
      <c r="C255" s="31"/>
      <c r="D255" s="47"/>
      <c r="E255" s="115"/>
      <c r="F255" s="41"/>
    </row>
    <row r="256" spans="1:12" ht="114.75">
      <c r="A256" s="3" t="s">
        <v>61</v>
      </c>
      <c r="B256" s="84" t="s">
        <v>162</v>
      </c>
      <c r="C256" s="31"/>
      <c r="D256" s="47"/>
      <c r="E256" s="115"/>
      <c r="F256" s="41"/>
    </row>
    <row r="257" spans="1:9" ht="14.25">
      <c r="A257" s="3"/>
      <c r="B257" s="81" t="s">
        <v>154</v>
      </c>
      <c r="C257" s="31" t="s">
        <v>74</v>
      </c>
      <c r="D257" s="47">
        <f>22*3*0.25*0.25</f>
        <v>4.125</v>
      </c>
      <c r="E257" s="115"/>
      <c r="F257" s="41">
        <f>D257*E257</f>
        <v>0</v>
      </c>
    </row>
    <row r="258" spans="1:9">
      <c r="A258" s="3"/>
      <c r="G258" s="7"/>
      <c r="I258" s="1"/>
    </row>
    <row r="259" spans="1:9" ht="102">
      <c r="A259" s="3" t="s">
        <v>62</v>
      </c>
      <c r="B259" s="84" t="s">
        <v>163</v>
      </c>
      <c r="C259" s="31"/>
      <c r="D259" s="47"/>
      <c r="E259" s="115"/>
      <c r="F259" s="41"/>
    </row>
    <row r="260" spans="1:9">
      <c r="A260" s="3"/>
      <c r="B260" s="86" t="s">
        <v>164</v>
      </c>
      <c r="C260" s="31" t="s">
        <v>25</v>
      </c>
      <c r="D260" s="47">
        <f>150*D257</f>
        <v>618.75</v>
      </c>
      <c r="E260" s="115"/>
      <c r="F260" s="41">
        <f>D260*E260</f>
        <v>0</v>
      </c>
    </row>
    <row r="261" spans="1:9">
      <c r="A261" s="3"/>
      <c r="B261" s="83"/>
      <c r="C261" s="31"/>
      <c r="D261" s="47"/>
      <c r="E261" s="115"/>
      <c r="F261" s="41"/>
    </row>
    <row r="262" spans="1:9" ht="76.5">
      <c r="A262" s="3" t="s">
        <v>63</v>
      </c>
      <c r="B262" s="65" t="s">
        <v>108</v>
      </c>
      <c r="E262" s="98"/>
      <c r="F262" s="29"/>
    </row>
    <row r="263" spans="1:9">
      <c r="A263" s="3"/>
      <c r="B263" s="66"/>
      <c r="C263" s="17" t="s">
        <v>197</v>
      </c>
      <c r="D263" s="28">
        <v>1</v>
      </c>
      <c r="E263" s="98"/>
      <c r="F263" s="29">
        <f>D263*E263</f>
        <v>0</v>
      </c>
    </row>
    <row r="264" spans="1:9">
      <c r="A264" s="3"/>
      <c r="B264" s="88"/>
      <c r="E264" s="116"/>
      <c r="F264" s="29"/>
    </row>
    <row r="265" spans="1:9">
      <c r="A265" s="52" t="s">
        <v>12</v>
      </c>
      <c r="B265" s="57" t="s">
        <v>35</v>
      </c>
      <c r="C265" s="60"/>
      <c r="D265" s="32"/>
      <c r="E265" s="100"/>
      <c r="F265" s="61">
        <f>SUM(F219:F263)</f>
        <v>0</v>
      </c>
      <c r="H265" s="7"/>
    </row>
    <row r="266" spans="1:9" s="113" customFormat="1">
      <c r="A266" s="108"/>
      <c r="B266" s="109"/>
      <c r="C266" s="110"/>
      <c r="D266" s="111"/>
      <c r="E266" s="117"/>
      <c r="F266" s="112"/>
      <c r="H266" s="114"/>
    </row>
    <row r="267" spans="1:9" s="113" customFormat="1">
      <c r="A267" s="108"/>
      <c r="B267" s="109"/>
      <c r="C267" s="110"/>
      <c r="D267" s="111"/>
      <c r="E267" s="117"/>
      <c r="F267" s="112"/>
      <c r="H267" s="114"/>
    </row>
    <row r="268" spans="1:9">
      <c r="A268" s="52" t="s">
        <v>21</v>
      </c>
      <c r="B268" s="57" t="s">
        <v>54</v>
      </c>
      <c r="C268" s="53" t="s">
        <v>32</v>
      </c>
      <c r="D268" s="54" t="s">
        <v>0</v>
      </c>
      <c r="E268" s="99" t="s">
        <v>31</v>
      </c>
      <c r="F268" s="55" t="s">
        <v>1</v>
      </c>
      <c r="H268" s="7"/>
    </row>
    <row r="269" spans="1:9">
      <c r="A269" s="3"/>
      <c r="B269" s="56"/>
      <c r="E269" s="98"/>
      <c r="F269" s="29"/>
      <c r="H269" s="7"/>
    </row>
    <row r="270" spans="1:9" ht="25.5">
      <c r="A270" s="3"/>
      <c r="B270" s="67" t="s">
        <v>142</v>
      </c>
      <c r="E270" s="98"/>
      <c r="F270" s="29"/>
      <c r="H270" s="7"/>
    </row>
    <row r="271" spans="1:9" ht="13.5" customHeight="1">
      <c r="A271" s="3" t="s">
        <v>2</v>
      </c>
      <c r="B271" s="69" t="s">
        <v>81</v>
      </c>
      <c r="E271" s="101"/>
      <c r="F271" s="29"/>
    </row>
    <row r="272" spans="1:9" ht="14.25">
      <c r="B272" s="81" t="s">
        <v>103</v>
      </c>
      <c r="C272" s="31" t="s">
        <v>71</v>
      </c>
      <c r="D272" s="28">
        <f>D76</f>
        <v>225</v>
      </c>
      <c r="E272" s="101"/>
      <c r="F272" s="29">
        <f>D272*E272</f>
        <v>0</v>
      </c>
    </row>
    <row r="273" spans="1:6">
      <c r="B273" s="7" t="s">
        <v>82</v>
      </c>
      <c r="C273" s="17" t="s">
        <v>14</v>
      </c>
      <c r="D273" s="28">
        <v>2400</v>
      </c>
      <c r="E273" s="101"/>
      <c r="F273" s="29">
        <f>D273*E273</f>
        <v>0</v>
      </c>
    </row>
    <row r="274" spans="1:6">
      <c r="E274" s="101"/>
      <c r="F274" s="29"/>
    </row>
    <row r="275" spans="1:6" ht="25.5">
      <c r="B275" s="67" t="s">
        <v>175</v>
      </c>
      <c r="E275" s="101"/>
      <c r="F275" s="29"/>
    </row>
    <row r="276" spans="1:6" ht="38.25">
      <c r="A276" s="3" t="s">
        <v>3</v>
      </c>
      <c r="B276" s="69" t="s">
        <v>173</v>
      </c>
      <c r="E276" s="101"/>
      <c r="F276" s="29"/>
    </row>
    <row r="277" spans="1:6" ht="14.25">
      <c r="B277" s="81" t="s">
        <v>174</v>
      </c>
      <c r="C277" s="17" t="s">
        <v>71</v>
      </c>
      <c r="D277" s="28">
        <f>22*3*0.25*3</f>
        <v>49.5</v>
      </c>
      <c r="E277" s="115"/>
      <c r="F277" s="41">
        <f>D277*E277</f>
        <v>0</v>
      </c>
    </row>
    <row r="279" spans="1:6" ht="76.5">
      <c r="A279" s="3" t="s">
        <v>4</v>
      </c>
      <c r="B279" s="65" t="s">
        <v>109</v>
      </c>
      <c r="E279" s="98"/>
      <c r="F279" s="29"/>
    </row>
    <row r="280" spans="1:6">
      <c r="A280" s="3"/>
      <c r="B280" s="66"/>
      <c r="C280" s="17" t="s">
        <v>197</v>
      </c>
      <c r="D280" s="28">
        <v>1</v>
      </c>
      <c r="E280" s="98"/>
      <c r="F280" s="29">
        <f>D280*E280</f>
        <v>0</v>
      </c>
    </row>
    <row r="281" spans="1:6">
      <c r="E281" s="101"/>
      <c r="F281" s="29"/>
    </row>
    <row r="282" spans="1:6">
      <c r="A282" s="52" t="s">
        <v>21</v>
      </c>
      <c r="B282" s="89" t="s">
        <v>55</v>
      </c>
      <c r="C282" s="34"/>
      <c r="D282" s="32"/>
      <c r="E282" s="100"/>
      <c r="F282" s="33">
        <f>SUM(F268:F281)</f>
        <v>0</v>
      </c>
    </row>
    <row r="283" spans="1:6">
      <c r="A283" s="3"/>
      <c r="B283" s="23"/>
      <c r="E283" s="98"/>
      <c r="F283" s="29"/>
    </row>
    <row r="284" spans="1:6">
      <c r="A284" s="3"/>
      <c r="B284" s="23"/>
      <c r="E284" s="98"/>
      <c r="F284" s="29"/>
    </row>
    <row r="285" spans="1:6">
      <c r="A285" s="3"/>
      <c r="B285" s="23"/>
      <c r="E285" s="98"/>
      <c r="F285" s="29"/>
    </row>
    <row r="286" spans="1:6">
      <c r="A286" s="3"/>
      <c r="B286" s="23"/>
      <c r="E286" s="98"/>
      <c r="F286" s="29"/>
    </row>
    <row r="287" spans="1:6">
      <c r="A287" s="3"/>
      <c r="B287" s="23"/>
      <c r="E287" s="98"/>
      <c r="F287" s="29"/>
    </row>
    <row r="288" spans="1:6">
      <c r="A288" s="3"/>
      <c r="B288" s="23"/>
      <c r="E288" s="98"/>
      <c r="F288" s="29"/>
    </row>
    <row r="289" spans="1:6">
      <c r="A289" s="3"/>
      <c r="B289" s="23"/>
      <c r="E289" s="98"/>
      <c r="F289" s="29"/>
    </row>
    <row r="290" spans="1:6">
      <c r="A290" s="3"/>
      <c r="B290" s="23"/>
      <c r="E290" s="98"/>
      <c r="F290" s="29"/>
    </row>
    <row r="291" spans="1:6">
      <c r="A291" s="3"/>
      <c r="B291" s="23"/>
      <c r="E291" s="98"/>
      <c r="F291" s="29"/>
    </row>
    <row r="292" spans="1:6">
      <c r="A292" s="3"/>
      <c r="B292" s="23"/>
      <c r="E292" s="98"/>
      <c r="F292" s="29"/>
    </row>
    <row r="293" spans="1:6">
      <c r="A293" s="3"/>
      <c r="B293" s="23"/>
      <c r="E293" s="98"/>
      <c r="F293" s="29"/>
    </row>
    <row r="294" spans="1:6">
      <c r="A294" s="3"/>
      <c r="B294" s="23"/>
      <c r="E294" s="98"/>
      <c r="F294" s="29"/>
    </row>
    <row r="295" spans="1:6">
      <c r="A295" s="3"/>
      <c r="B295" s="23"/>
      <c r="E295" s="98"/>
      <c r="F295" s="29"/>
    </row>
    <row r="296" spans="1:6">
      <c r="A296" s="3"/>
      <c r="B296" s="23"/>
      <c r="E296" s="98"/>
      <c r="F296" s="29"/>
    </row>
    <row r="297" spans="1:6">
      <c r="A297" s="3"/>
      <c r="B297" s="23"/>
      <c r="E297" s="98"/>
      <c r="F297" s="29"/>
    </row>
    <row r="298" spans="1:6">
      <c r="A298" s="3"/>
      <c r="B298" s="23"/>
      <c r="E298" s="98"/>
      <c r="F298" s="29"/>
    </row>
    <row r="299" spans="1:6">
      <c r="A299" s="3"/>
      <c r="B299" s="23"/>
      <c r="E299" s="98"/>
      <c r="F299" s="29"/>
    </row>
    <row r="300" spans="1:6">
      <c r="A300" s="3"/>
      <c r="B300" s="23"/>
      <c r="E300" s="98"/>
      <c r="F300" s="29"/>
    </row>
    <row r="301" spans="1:6">
      <c r="A301" s="3"/>
      <c r="B301" s="23"/>
      <c r="E301" s="98"/>
      <c r="F301" s="29"/>
    </row>
    <row r="302" spans="1:6">
      <c r="A302" s="3"/>
      <c r="B302" s="23"/>
      <c r="E302" s="98"/>
      <c r="F302" s="29"/>
    </row>
    <row r="303" spans="1:6">
      <c r="A303" s="3"/>
      <c r="B303" s="23"/>
      <c r="E303" s="98"/>
      <c r="F303" s="29"/>
    </row>
    <row r="304" spans="1:6">
      <c r="A304" s="3"/>
      <c r="B304" s="23"/>
      <c r="E304" s="98"/>
      <c r="F304" s="29"/>
    </row>
    <row r="305" spans="1:6">
      <c r="A305" s="3"/>
      <c r="B305" s="23"/>
      <c r="E305" s="98"/>
      <c r="F305" s="29"/>
    </row>
    <row r="306" spans="1:6">
      <c r="A306" s="3"/>
      <c r="B306" s="23"/>
      <c r="E306" s="98"/>
      <c r="F306" s="29"/>
    </row>
    <row r="307" spans="1:6">
      <c r="A307" s="3"/>
      <c r="B307" s="23"/>
      <c r="E307" s="98"/>
      <c r="F307" s="29"/>
    </row>
    <row r="308" spans="1:6">
      <c r="A308" s="3"/>
      <c r="B308" s="23"/>
      <c r="E308" s="98"/>
      <c r="F308" s="29"/>
    </row>
    <row r="309" spans="1:6">
      <c r="A309" s="3"/>
      <c r="B309" s="23"/>
      <c r="E309" s="98"/>
      <c r="F309" s="29"/>
    </row>
    <row r="310" spans="1:6">
      <c r="A310" s="3"/>
      <c r="B310" s="23"/>
      <c r="E310" s="98"/>
      <c r="F310" s="29"/>
    </row>
    <row r="311" spans="1:6">
      <c r="A311" s="3"/>
      <c r="B311" s="23"/>
      <c r="E311" s="98"/>
      <c r="F311" s="29"/>
    </row>
    <row r="312" spans="1:6">
      <c r="A312" s="3"/>
      <c r="B312" s="23"/>
      <c r="E312" s="98"/>
      <c r="F312" s="29"/>
    </row>
    <row r="313" spans="1:6">
      <c r="A313" s="3"/>
      <c r="B313" s="23"/>
      <c r="E313" s="98"/>
      <c r="F313" s="29"/>
    </row>
    <row r="314" spans="1:6">
      <c r="A314" s="3"/>
      <c r="B314" s="23"/>
      <c r="E314" s="98"/>
      <c r="F314" s="29"/>
    </row>
    <row r="315" spans="1:6">
      <c r="A315" s="3"/>
      <c r="B315" s="23"/>
      <c r="E315" s="98"/>
      <c r="F315" s="29"/>
    </row>
    <row r="316" spans="1:6">
      <c r="A316" s="3"/>
      <c r="B316" s="23"/>
      <c r="E316" s="98"/>
      <c r="F316" s="29"/>
    </row>
    <row r="317" spans="1:6">
      <c r="A317" s="52" t="s">
        <v>13</v>
      </c>
      <c r="B317" s="57" t="s">
        <v>56</v>
      </c>
      <c r="C317" s="53" t="s">
        <v>32</v>
      </c>
      <c r="D317" s="54" t="s">
        <v>0</v>
      </c>
      <c r="E317" s="99" t="s">
        <v>31</v>
      </c>
      <c r="F317" s="55" t="s">
        <v>1</v>
      </c>
    </row>
    <row r="318" spans="1:6">
      <c r="A318" s="3"/>
      <c r="B318" s="56"/>
      <c r="E318" s="98"/>
      <c r="F318" s="29"/>
    </row>
    <row r="319" spans="1:6" ht="25.5">
      <c r="A319" s="3"/>
      <c r="B319" s="67" t="s">
        <v>133</v>
      </c>
      <c r="E319" s="98"/>
      <c r="F319" s="29"/>
    </row>
    <row r="320" spans="1:6" ht="229.5">
      <c r="A320" s="3" t="s">
        <v>2</v>
      </c>
      <c r="B320" s="69" t="s">
        <v>104</v>
      </c>
      <c r="E320" s="101"/>
      <c r="F320" s="29"/>
    </row>
    <row r="321" spans="1:9">
      <c r="B321" s="7" t="s">
        <v>176</v>
      </c>
      <c r="C321" s="17" t="s">
        <v>25</v>
      </c>
      <c r="D321" s="28">
        <f>5.1*1.4*18</f>
        <v>128.51999999999998</v>
      </c>
      <c r="E321" s="101"/>
      <c r="F321" s="29">
        <f>D321*E321</f>
        <v>0</v>
      </c>
    </row>
    <row r="322" spans="1:9">
      <c r="B322" s="7" t="s">
        <v>177</v>
      </c>
      <c r="C322" s="17" t="s">
        <v>25</v>
      </c>
      <c r="D322" s="28">
        <f>2.536*0.4*18</f>
        <v>18.2592</v>
      </c>
      <c r="E322" s="101"/>
      <c r="F322" s="29">
        <f>D322*E322</f>
        <v>0</v>
      </c>
    </row>
    <row r="323" spans="1:9">
      <c r="B323" s="7" t="s">
        <v>83</v>
      </c>
      <c r="C323" s="17" t="s">
        <v>14</v>
      </c>
      <c r="D323" s="28">
        <f>4*18</f>
        <v>72</v>
      </c>
      <c r="E323" s="101"/>
      <c r="F323" s="29">
        <f>D323*E323</f>
        <v>0</v>
      </c>
    </row>
    <row r="324" spans="1:9">
      <c r="B324" s="7" t="s">
        <v>82</v>
      </c>
      <c r="C324" s="17" t="s">
        <v>14</v>
      </c>
      <c r="D324" s="28">
        <v>196</v>
      </c>
      <c r="E324" s="101"/>
      <c r="F324" s="29">
        <f>D324*E324</f>
        <v>0</v>
      </c>
    </row>
    <row r="325" spans="1:9">
      <c r="E325" s="101"/>
      <c r="F325" s="29"/>
    </row>
    <row r="326" spans="1:9" ht="76.5">
      <c r="A326" s="3" t="s">
        <v>3</v>
      </c>
      <c r="B326" s="65" t="s">
        <v>110</v>
      </c>
      <c r="E326" s="98"/>
      <c r="F326" s="29"/>
      <c r="G326" s="21"/>
      <c r="H326" s="21"/>
      <c r="I326" s="21"/>
    </row>
    <row r="327" spans="1:9">
      <c r="A327" s="3"/>
      <c r="B327" s="66"/>
      <c r="C327" s="17" t="s">
        <v>197</v>
      </c>
      <c r="D327" s="28">
        <v>1</v>
      </c>
      <c r="E327" s="98"/>
      <c r="F327" s="29">
        <f>D327*E327</f>
        <v>0</v>
      </c>
      <c r="G327" s="21"/>
      <c r="H327" s="21"/>
      <c r="I327" s="21"/>
    </row>
    <row r="328" spans="1:9">
      <c r="E328" s="101"/>
      <c r="F328" s="29"/>
      <c r="G328" s="21"/>
      <c r="H328" s="21"/>
      <c r="I328" s="21"/>
    </row>
    <row r="329" spans="1:9">
      <c r="A329" s="52" t="s">
        <v>13</v>
      </c>
      <c r="B329" s="89" t="s">
        <v>57</v>
      </c>
      <c r="C329" s="34"/>
      <c r="D329" s="32"/>
      <c r="E329" s="100"/>
      <c r="F329" s="33">
        <f>SUM(F317:F328)</f>
        <v>0</v>
      </c>
      <c r="G329" s="21"/>
      <c r="H329" s="21"/>
      <c r="I329" s="21"/>
    </row>
    <row r="330" spans="1:9">
      <c r="A330" s="3"/>
      <c r="B330" s="56"/>
      <c r="E330" s="98"/>
      <c r="F330" s="29"/>
      <c r="G330" s="21"/>
      <c r="H330" s="21"/>
      <c r="I330" s="21"/>
    </row>
    <row r="331" spans="1:9">
      <c r="A331" s="3"/>
      <c r="B331" s="81"/>
      <c r="C331" s="31"/>
      <c r="D331" s="47"/>
      <c r="E331" s="118"/>
      <c r="F331" s="41"/>
      <c r="G331" s="21"/>
      <c r="H331" s="21"/>
      <c r="I331" s="21"/>
    </row>
    <row r="332" spans="1:9">
      <c r="A332" s="3"/>
      <c r="B332" s="81"/>
      <c r="C332" s="31"/>
      <c r="D332" s="47"/>
      <c r="E332" s="118"/>
      <c r="F332" s="41"/>
      <c r="G332" s="21"/>
      <c r="H332" s="21"/>
      <c r="I332" s="21"/>
    </row>
    <row r="333" spans="1:9">
      <c r="A333" s="3"/>
      <c r="B333" s="81"/>
      <c r="C333" s="31"/>
      <c r="D333" s="47"/>
      <c r="E333" s="118"/>
      <c r="F333" s="41"/>
      <c r="G333" s="21"/>
      <c r="H333" s="21"/>
      <c r="I333" s="21"/>
    </row>
    <row r="334" spans="1:9">
      <c r="A334" s="3"/>
      <c r="B334" s="81"/>
      <c r="C334" s="31"/>
      <c r="D334" s="47"/>
      <c r="E334" s="118"/>
      <c r="F334" s="41"/>
      <c r="G334" s="21"/>
      <c r="H334" s="21"/>
      <c r="I334" s="21"/>
    </row>
    <row r="335" spans="1:9">
      <c r="A335" s="3"/>
      <c r="B335" s="81"/>
      <c r="C335" s="31"/>
      <c r="D335" s="47"/>
      <c r="E335" s="118"/>
      <c r="F335" s="41"/>
      <c r="G335" s="21"/>
      <c r="H335" s="21"/>
      <c r="I335" s="21"/>
    </row>
    <row r="336" spans="1:9">
      <c r="A336" s="3"/>
      <c r="B336" s="81"/>
      <c r="C336" s="31"/>
      <c r="D336" s="47"/>
      <c r="E336" s="118"/>
      <c r="F336" s="41"/>
      <c r="G336" s="21"/>
      <c r="H336" s="21"/>
      <c r="I336" s="21"/>
    </row>
    <row r="337" spans="1:9">
      <c r="A337" s="3"/>
      <c r="B337" s="81"/>
      <c r="C337" s="31"/>
      <c r="D337" s="47"/>
      <c r="E337" s="118"/>
      <c r="F337" s="41"/>
      <c r="G337" s="21"/>
      <c r="H337" s="21"/>
      <c r="I337" s="21"/>
    </row>
    <row r="338" spans="1:9">
      <c r="A338" s="3"/>
      <c r="B338" s="81"/>
      <c r="C338" s="31"/>
      <c r="D338" s="47"/>
      <c r="E338" s="118"/>
      <c r="F338" s="41"/>
      <c r="G338" s="21"/>
      <c r="H338" s="21"/>
      <c r="I338" s="21"/>
    </row>
    <row r="339" spans="1:9">
      <c r="A339" s="3"/>
      <c r="B339" s="81"/>
      <c r="C339" s="31"/>
      <c r="D339" s="47"/>
      <c r="E339" s="118"/>
      <c r="F339" s="41"/>
      <c r="G339" s="21"/>
      <c r="H339" s="21"/>
      <c r="I339" s="21"/>
    </row>
    <row r="340" spans="1:9">
      <c r="A340" s="3"/>
      <c r="B340" s="81"/>
      <c r="C340" s="31"/>
      <c r="D340" s="47"/>
      <c r="E340" s="118"/>
      <c r="F340" s="41"/>
      <c r="G340" s="21"/>
      <c r="H340" s="21"/>
      <c r="I340" s="21"/>
    </row>
    <row r="341" spans="1:9">
      <c r="A341" s="3"/>
      <c r="B341" s="81"/>
      <c r="C341" s="31"/>
      <c r="D341" s="47"/>
      <c r="E341" s="118"/>
      <c r="F341" s="41"/>
      <c r="G341" s="21"/>
      <c r="H341" s="21"/>
      <c r="I341" s="21"/>
    </row>
    <row r="342" spans="1:9">
      <c r="A342" s="3"/>
      <c r="B342" s="81"/>
      <c r="C342" s="31"/>
      <c r="D342" s="47"/>
      <c r="E342" s="118"/>
      <c r="F342" s="41"/>
      <c r="G342" s="21"/>
      <c r="H342" s="21"/>
      <c r="I342" s="21"/>
    </row>
    <row r="343" spans="1:9">
      <c r="A343" s="3"/>
      <c r="B343" s="81"/>
      <c r="C343" s="31"/>
      <c r="D343" s="47"/>
      <c r="E343" s="118"/>
      <c r="F343" s="41"/>
      <c r="G343" s="21"/>
      <c r="H343" s="21"/>
      <c r="I343" s="21"/>
    </row>
    <row r="344" spans="1:9">
      <c r="A344" s="3"/>
      <c r="B344" s="81"/>
      <c r="C344" s="31"/>
      <c r="D344" s="47"/>
      <c r="E344" s="118"/>
      <c r="F344" s="41"/>
      <c r="G344" s="21"/>
      <c r="H344" s="21"/>
      <c r="I344" s="21"/>
    </row>
    <row r="345" spans="1:9">
      <c r="A345" s="3"/>
      <c r="B345" s="81"/>
      <c r="C345" s="31"/>
      <c r="D345" s="47"/>
      <c r="E345" s="118"/>
      <c r="F345" s="41"/>
    </row>
    <row r="346" spans="1:9">
      <c r="A346" s="3"/>
      <c r="B346" s="81"/>
      <c r="C346" s="31"/>
      <c r="D346" s="47"/>
      <c r="E346" s="118"/>
      <c r="F346" s="41"/>
    </row>
    <row r="347" spans="1:9">
      <c r="A347" s="3"/>
      <c r="B347" s="81"/>
      <c r="C347" s="31"/>
      <c r="D347" s="47"/>
      <c r="E347" s="118"/>
      <c r="F347" s="41"/>
    </row>
    <row r="348" spans="1:9">
      <c r="A348" s="3"/>
      <c r="B348" s="81"/>
      <c r="C348" s="31"/>
      <c r="D348" s="47"/>
      <c r="E348" s="118"/>
      <c r="F348" s="41"/>
    </row>
    <row r="349" spans="1:9">
      <c r="A349" s="3"/>
      <c r="B349" s="81"/>
      <c r="C349" s="31"/>
      <c r="D349" s="47"/>
      <c r="E349" s="118"/>
      <c r="F349" s="41"/>
    </row>
    <row r="350" spans="1:9">
      <c r="A350" s="3"/>
      <c r="B350" s="81"/>
      <c r="C350" s="31"/>
      <c r="D350" s="47"/>
      <c r="E350" s="118"/>
      <c r="F350" s="41"/>
    </row>
    <row r="351" spans="1:9">
      <c r="A351" s="3"/>
      <c r="B351" s="81"/>
      <c r="C351" s="31"/>
      <c r="D351" s="47"/>
      <c r="E351" s="118"/>
      <c r="F351" s="41"/>
    </row>
    <row r="352" spans="1:9">
      <c r="A352" s="96"/>
      <c r="B352" s="77" t="s">
        <v>15</v>
      </c>
      <c r="C352" s="97"/>
      <c r="D352" s="97"/>
      <c r="E352" s="102"/>
      <c r="F352" s="97"/>
    </row>
    <row r="353" spans="1:6">
      <c r="A353" s="18"/>
      <c r="B353" s="67"/>
      <c r="E353" s="98"/>
      <c r="F353" s="29"/>
    </row>
    <row r="354" spans="1:6">
      <c r="A354" s="52" t="s">
        <v>6</v>
      </c>
      <c r="B354" s="107" t="s">
        <v>36</v>
      </c>
      <c r="C354" s="34"/>
      <c r="D354" s="32"/>
      <c r="E354" s="100"/>
      <c r="F354" s="33">
        <f>F113</f>
        <v>0</v>
      </c>
    </row>
    <row r="355" spans="1:6">
      <c r="A355" s="18"/>
      <c r="B355" s="67"/>
      <c r="E355" s="98"/>
      <c r="F355" s="29"/>
    </row>
    <row r="356" spans="1:6">
      <c r="A356" s="52" t="s">
        <v>7</v>
      </c>
      <c r="B356" s="107" t="s">
        <v>24</v>
      </c>
      <c r="C356" s="34"/>
      <c r="D356" s="95"/>
      <c r="E356" s="100"/>
      <c r="F356" s="33">
        <f>F133</f>
        <v>0</v>
      </c>
    </row>
    <row r="357" spans="1:6">
      <c r="A357" s="18"/>
      <c r="B357" s="67"/>
      <c r="E357" s="98"/>
      <c r="F357" s="29"/>
    </row>
    <row r="358" spans="1:6">
      <c r="A358" s="52" t="s">
        <v>10</v>
      </c>
      <c r="B358" s="107" t="s">
        <v>11</v>
      </c>
      <c r="C358" s="34"/>
      <c r="D358" s="95"/>
      <c r="E358" s="100"/>
      <c r="F358" s="33">
        <f>F209</f>
        <v>0</v>
      </c>
    </row>
    <row r="359" spans="1:6">
      <c r="A359" s="18"/>
      <c r="B359" s="67"/>
      <c r="D359" s="49"/>
      <c r="E359" s="98"/>
      <c r="F359" s="29"/>
    </row>
    <row r="360" spans="1:6">
      <c r="A360" s="52" t="s">
        <v>12</v>
      </c>
      <c r="B360" s="107" t="s">
        <v>34</v>
      </c>
      <c r="C360" s="34"/>
      <c r="D360" s="95"/>
      <c r="E360" s="100"/>
      <c r="F360" s="33">
        <f>F265</f>
        <v>0</v>
      </c>
    </row>
    <row r="361" spans="1:6">
      <c r="A361" s="18"/>
      <c r="B361" s="67"/>
      <c r="E361" s="98"/>
      <c r="F361" s="29"/>
    </row>
    <row r="362" spans="1:6">
      <c r="A362" s="52" t="s">
        <v>21</v>
      </c>
      <c r="B362" s="107" t="s">
        <v>54</v>
      </c>
      <c r="C362" s="34"/>
      <c r="D362" s="95"/>
      <c r="E362" s="100"/>
      <c r="F362" s="33">
        <f>F282</f>
        <v>0</v>
      </c>
    </row>
    <row r="363" spans="1:6">
      <c r="A363" s="3"/>
      <c r="B363" s="66"/>
      <c r="E363" s="98"/>
      <c r="F363" s="29"/>
    </row>
    <row r="364" spans="1:6">
      <c r="A364" s="52" t="s">
        <v>13</v>
      </c>
      <c r="B364" s="107" t="s">
        <v>56</v>
      </c>
      <c r="C364" s="34"/>
      <c r="D364" s="95"/>
      <c r="E364" s="100"/>
      <c r="F364" s="33">
        <f>F329</f>
        <v>0</v>
      </c>
    </row>
    <row r="365" spans="1:6">
      <c r="A365" s="3"/>
      <c r="B365" s="66"/>
      <c r="E365" s="98"/>
      <c r="F365" s="29"/>
    </row>
    <row r="366" spans="1:6">
      <c r="A366" s="3"/>
      <c r="B366" s="90" t="s">
        <v>16</v>
      </c>
      <c r="C366" s="37"/>
      <c r="D366" s="38"/>
      <c r="E366" s="104"/>
      <c r="F366" s="44">
        <f>SUM(F354:F364)</f>
        <v>0</v>
      </c>
    </row>
    <row r="367" spans="1:6">
      <c r="A367" s="3"/>
      <c r="B367" s="56"/>
      <c r="E367" s="98"/>
      <c r="F367" s="29"/>
    </row>
    <row r="368" spans="1:6">
      <c r="A368" s="3"/>
      <c r="B368" s="90" t="s">
        <v>28</v>
      </c>
      <c r="C368" s="45"/>
      <c r="D368" s="50"/>
      <c r="E368" s="105"/>
      <c r="F368" s="39">
        <f>F366*0.25</f>
        <v>0</v>
      </c>
    </row>
    <row r="369" spans="1:12">
      <c r="A369" s="3"/>
      <c r="B369" s="56"/>
      <c r="E369" s="98"/>
      <c r="F369" s="29"/>
    </row>
    <row r="370" spans="1:12">
      <c r="A370" s="3"/>
      <c r="B370" s="90" t="s">
        <v>17</v>
      </c>
      <c r="C370" s="45"/>
      <c r="D370" s="50"/>
      <c r="E370" s="105"/>
      <c r="F370" s="44">
        <f>SUM(F366:F368)</f>
        <v>0</v>
      </c>
    </row>
    <row r="371" spans="1:12">
      <c r="A371" s="3"/>
      <c r="B371" s="66"/>
      <c r="E371" s="98"/>
      <c r="F371" s="29"/>
    </row>
    <row r="372" spans="1:12">
      <c r="A372" s="3"/>
      <c r="B372" s="66"/>
      <c r="E372" s="98"/>
      <c r="F372" s="29"/>
    </row>
    <row r="373" spans="1:12">
      <c r="A373" s="3"/>
      <c r="B373" s="66"/>
      <c r="E373" s="98"/>
      <c r="F373" s="29"/>
    </row>
    <row r="374" spans="1:12">
      <c r="A374" s="3"/>
      <c r="B374" s="66"/>
      <c r="E374" s="98"/>
      <c r="F374" s="29"/>
    </row>
    <row r="375" spans="1:12">
      <c r="A375" s="3"/>
      <c r="B375" s="66"/>
      <c r="E375" s="98"/>
      <c r="F375" s="29"/>
    </row>
    <row r="376" spans="1:12">
      <c r="A376" s="3"/>
      <c r="B376" s="66"/>
      <c r="E376" s="98"/>
      <c r="F376" s="29"/>
    </row>
    <row r="377" spans="1:12">
      <c r="A377" s="3"/>
      <c r="B377" s="66"/>
      <c r="E377" s="98"/>
      <c r="F377" s="29"/>
      <c r="J377" s="26"/>
    </row>
    <row r="378" spans="1:12">
      <c r="A378" s="3"/>
      <c r="B378" s="66"/>
      <c r="E378" s="98"/>
      <c r="F378" s="29"/>
      <c r="J378" s="25"/>
      <c r="K378" s="7"/>
      <c r="L378" s="7"/>
    </row>
    <row r="379" spans="1:12">
      <c r="A379" s="3"/>
      <c r="B379" s="66"/>
      <c r="E379" s="98"/>
      <c r="F379" s="29"/>
      <c r="J379" s="25"/>
      <c r="K379" s="23"/>
      <c r="L379" s="7"/>
    </row>
    <row r="380" spans="1:12">
      <c r="A380" s="3"/>
      <c r="B380" s="66"/>
      <c r="E380" s="98"/>
      <c r="F380" s="29"/>
      <c r="J380" s="26"/>
    </row>
    <row r="381" spans="1:12">
      <c r="A381" s="3"/>
      <c r="B381" s="66"/>
      <c r="E381" s="98"/>
      <c r="F381" s="29"/>
      <c r="J381" s="26"/>
    </row>
    <row r="382" spans="1:12">
      <c r="A382" s="3"/>
      <c r="B382" s="66"/>
      <c r="E382" s="98"/>
      <c r="F382" s="29"/>
      <c r="J382" s="26"/>
    </row>
    <row r="383" spans="1:12">
      <c r="A383" s="3"/>
      <c r="B383" s="66"/>
      <c r="E383" s="98"/>
      <c r="F383" s="29"/>
      <c r="J383" s="26"/>
    </row>
    <row r="384" spans="1:12">
      <c r="I384" s="7"/>
    </row>
    <row r="391" spans="1:6">
      <c r="A391" s="59"/>
    </row>
    <row r="392" spans="1:6">
      <c r="A392" s="3"/>
      <c r="B392" s="63"/>
      <c r="E392" s="98"/>
      <c r="F392" s="29"/>
    </row>
    <row r="393" spans="1:6">
      <c r="A393" s="3"/>
      <c r="B393" s="63"/>
      <c r="E393" s="98"/>
      <c r="F393" s="29"/>
    </row>
    <row r="394" spans="1:6">
      <c r="A394" s="3"/>
      <c r="B394" s="63"/>
      <c r="E394" s="98"/>
      <c r="F394" s="29"/>
    </row>
    <row r="395" spans="1:6">
      <c r="A395" s="3"/>
      <c r="B395" s="63"/>
      <c r="E395" s="98"/>
      <c r="F395" s="29"/>
    </row>
    <row r="396" spans="1:6">
      <c r="A396" s="3"/>
      <c r="B396" s="63"/>
      <c r="E396" s="98"/>
      <c r="F396" s="29"/>
    </row>
    <row r="397" spans="1:6">
      <c r="A397" s="3"/>
      <c r="B397" s="63"/>
      <c r="E397" s="98"/>
      <c r="F397" s="29"/>
    </row>
    <row r="398" spans="1:6">
      <c r="A398" s="3"/>
      <c r="B398" s="63"/>
      <c r="E398" s="98"/>
      <c r="F398" s="29"/>
    </row>
    <row r="399" spans="1:6">
      <c r="A399" s="3"/>
      <c r="B399" s="63"/>
      <c r="E399" s="98"/>
      <c r="F399" s="29"/>
    </row>
  </sheetData>
  <sheetProtection algorithmName="SHA-512" hashValue="AxWS7sCYBjdjSjjEQyQCTwln5aVCuXj3UWY2xTAvxFN0eV1IN8hgfQtIbg5rqnEMzZWUjDMPlfveZUz9T9oBPA==" saltValue="SU+PEiiwSbehWGWE9l7uog==" spinCount="100000" sheet="1" objects="1" scenarios="1"/>
  <mergeCells count="1">
    <mergeCell ref="B113:C113"/>
  </mergeCells>
  <pageMargins left="0.98425196850393704" right="0.19685039370078741" top="1.3779527559055118" bottom="0.19685039370078741" header="0" footer="0"/>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72"/>
  <sheetViews>
    <sheetView tabSelected="1" view="pageBreakPreview" zoomScaleNormal="100" zoomScaleSheetLayoutView="100" workbookViewId="0">
      <selection activeCell="C1" sqref="C1"/>
    </sheetView>
  </sheetViews>
  <sheetFormatPr defaultRowHeight="12.75"/>
  <cols>
    <col min="1" max="1" width="7" style="7" customWidth="1"/>
    <col min="2" max="2" width="40.85546875" style="13" customWidth="1"/>
    <col min="3" max="3" width="8" style="17" customWidth="1"/>
    <col min="4" max="4" width="9.140625" style="28"/>
    <col min="5" max="5" width="10.7109375" style="106" customWidth="1"/>
    <col min="6" max="6" width="11.85546875" style="17" customWidth="1"/>
  </cols>
  <sheetData>
    <row r="1" spans="1:8">
      <c r="A1" s="3"/>
      <c r="B1" s="6" t="s">
        <v>187</v>
      </c>
      <c r="E1" s="98"/>
      <c r="F1" s="29"/>
    </row>
    <row r="2" spans="1:8">
      <c r="A2" s="3" t="s">
        <v>20</v>
      </c>
      <c r="B2" s="13" t="s">
        <v>19</v>
      </c>
      <c r="E2" s="98"/>
      <c r="F2" s="29"/>
    </row>
    <row r="3" spans="1:8">
      <c r="A3" s="3"/>
      <c r="B3" s="14" t="s">
        <v>33</v>
      </c>
      <c r="E3" s="98"/>
      <c r="F3" s="29"/>
    </row>
    <row r="4" spans="1:8" ht="25.5">
      <c r="A4" s="3"/>
      <c r="B4" s="14" t="s">
        <v>84</v>
      </c>
      <c r="E4" s="98"/>
      <c r="F4" s="29"/>
    </row>
    <row r="5" spans="1:8">
      <c r="A5" s="3"/>
      <c r="B5" s="8"/>
      <c r="E5" s="98"/>
      <c r="F5" s="29"/>
      <c r="H5" s="19"/>
    </row>
    <row r="6" spans="1:8">
      <c r="A6" s="52" t="s">
        <v>6</v>
      </c>
      <c r="B6" s="9" t="s">
        <v>22</v>
      </c>
      <c r="C6" s="53" t="s">
        <v>32</v>
      </c>
      <c r="D6" s="54" t="s">
        <v>0</v>
      </c>
      <c r="E6" s="99" t="s">
        <v>31</v>
      </c>
      <c r="F6" s="55" t="s">
        <v>1</v>
      </c>
      <c r="H6" s="19"/>
    </row>
    <row r="7" spans="1:8">
      <c r="A7" s="3"/>
      <c r="B7" s="5"/>
      <c r="E7" s="98"/>
      <c r="F7" s="29"/>
    </row>
    <row r="8" spans="1:8" ht="25.5">
      <c r="A8" s="3"/>
      <c r="B8" s="4" t="s">
        <v>86</v>
      </c>
      <c r="E8" s="98"/>
      <c r="F8" s="29"/>
    </row>
    <row r="9" spans="1:8">
      <c r="A9" s="3"/>
      <c r="B9" s="4"/>
      <c r="E9" s="98"/>
      <c r="F9" s="29"/>
    </row>
    <row r="10" spans="1:8" ht="13.5" customHeight="1">
      <c r="A10" s="3"/>
      <c r="B10" s="20" t="s">
        <v>125</v>
      </c>
      <c r="E10" s="98"/>
      <c r="F10" s="29"/>
    </row>
    <row r="11" spans="1:8" ht="132.75" customHeight="1">
      <c r="A11" s="3">
        <v>1</v>
      </c>
      <c r="B11" s="15" t="s">
        <v>38</v>
      </c>
      <c r="E11" s="98"/>
      <c r="F11" s="29"/>
    </row>
    <row r="12" spans="1:8" ht="13.5" customHeight="1">
      <c r="A12" s="3"/>
      <c r="B12" s="24" t="s">
        <v>124</v>
      </c>
      <c r="C12" s="17" t="s">
        <v>197</v>
      </c>
      <c r="D12" s="28">
        <v>1</v>
      </c>
      <c r="E12" s="98"/>
      <c r="F12" s="29">
        <f>D12*E12</f>
        <v>0</v>
      </c>
    </row>
    <row r="13" spans="1:8" ht="13.5" customHeight="1">
      <c r="A13" s="3"/>
      <c r="B13" s="24" t="s">
        <v>124</v>
      </c>
      <c r="C13" s="17" t="s">
        <v>197</v>
      </c>
      <c r="D13" s="28">
        <v>1</v>
      </c>
      <c r="E13" s="98"/>
      <c r="F13" s="29">
        <f>D13*E13</f>
        <v>0</v>
      </c>
    </row>
    <row r="14" spans="1:8" ht="13.5" customHeight="1">
      <c r="A14" s="3"/>
      <c r="B14" s="5"/>
      <c r="E14" s="98"/>
      <c r="F14" s="29"/>
    </row>
    <row r="15" spans="1:8" ht="13.5" customHeight="1">
      <c r="A15" s="3"/>
      <c r="B15" s="20" t="s">
        <v>87</v>
      </c>
      <c r="E15" s="98"/>
      <c r="F15" s="29"/>
    </row>
    <row r="16" spans="1:8" ht="134.25" customHeight="1">
      <c r="A16" s="3">
        <v>2</v>
      </c>
      <c r="B16" s="15" t="s">
        <v>85</v>
      </c>
      <c r="E16" s="98"/>
      <c r="F16" s="29"/>
    </row>
    <row r="17" spans="1:9" ht="13.5" customHeight="1">
      <c r="A17" s="3"/>
      <c r="B17" s="5"/>
      <c r="C17" s="17" t="s">
        <v>197</v>
      </c>
      <c r="D17" s="28">
        <v>1</v>
      </c>
      <c r="E17" s="98"/>
      <c r="F17" s="29">
        <f>D17*E17</f>
        <v>0</v>
      </c>
    </row>
    <row r="18" spans="1:9" ht="13.5" customHeight="1">
      <c r="A18" s="3"/>
      <c r="B18" s="5"/>
      <c r="E18" s="98"/>
      <c r="F18" s="29"/>
    </row>
    <row r="19" spans="1:9">
      <c r="A19" s="52" t="s">
        <v>6</v>
      </c>
      <c r="B19" s="119" t="s">
        <v>23</v>
      </c>
      <c r="C19" s="120"/>
      <c r="D19" s="32"/>
      <c r="E19" s="100"/>
      <c r="F19" s="33">
        <f>SUM(F6:F18)</f>
        <v>0</v>
      </c>
    </row>
    <row r="20" spans="1:9">
      <c r="A20" s="3"/>
      <c r="B20" s="5"/>
      <c r="E20" s="98"/>
      <c r="F20" s="29"/>
    </row>
    <row r="21" spans="1:9">
      <c r="A21" s="52" t="s">
        <v>7</v>
      </c>
      <c r="B21" s="9" t="s">
        <v>190</v>
      </c>
      <c r="C21" s="53" t="s">
        <v>32</v>
      </c>
      <c r="D21" s="54" t="s">
        <v>0</v>
      </c>
      <c r="E21" s="99" t="s">
        <v>31</v>
      </c>
      <c r="F21" s="55" t="s">
        <v>1</v>
      </c>
    </row>
    <row r="22" spans="1:9">
      <c r="A22" s="3"/>
      <c r="B22" s="16"/>
      <c r="E22" s="98"/>
      <c r="F22" s="29"/>
      <c r="I22" s="12"/>
    </row>
    <row r="23" spans="1:9" ht="137.25" customHeight="1">
      <c r="A23" s="3">
        <v>1</v>
      </c>
      <c r="B23" s="62" t="s">
        <v>188</v>
      </c>
      <c r="E23" s="98"/>
      <c r="F23" s="29"/>
    </row>
    <row r="24" spans="1:9" ht="14.25">
      <c r="A24" s="3"/>
      <c r="B24" s="16" t="s">
        <v>139</v>
      </c>
      <c r="C24" s="17" t="s">
        <v>71</v>
      </c>
      <c r="D24" s="28">
        <f>18.3*(2*7.5+2*3.5)-5*2*3*2</f>
        <v>342.6</v>
      </c>
      <c r="E24" s="98"/>
      <c r="F24" s="29">
        <f>D24*E24</f>
        <v>0</v>
      </c>
    </row>
    <row r="25" spans="1:9">
      <c r="A25" s="3"/>
      <c r="E25" s="98"/>
      <c r="F25" s="29"/>
      <c r="I25" s="12"/>
    </row>
    <row r="26" spans="1:9" ht="25.5">
      <c r="A26" s="3"/>
      <c r="B26" s="4" t="s">
        <v>119</v>
      </c>
      <c r="E26" s="98"/>
      <c r="F26" s="29"/>
      <c r="I26" s="12"/>
    </row>
    <row r="27" spans="1:9">
      <c r="A27" s="3"/>
      <c r="E27" s="98"/>
      <c r="F27" s="29"/>
      <c r="I27" s="12"/>
    </row>
    <row r="28" spans="1:9" ht="114.75">
      <c r="A28" s="3">
        <v>2</v>
      </c>
      <c r="B28" s="62" t="s">
        <v>188</v>
      </c>
      <c r="E28" s="98"/>
      <c r="F28" s="29"/>
      <c r="I28" s="12"/>
    </row>
    <row r="29" spans="1:9" ht="14.25">
      <c r="A29" s="3"/>
      <c r="B29" s="16" t="s">
        <v>115</v>
      </c>
      <c r="C29" s="17" t="s">
        <v>71</v>
      </c>
      <c r="D29" s="28">
        <v>260</v>
      </c>
      <c r="E29" s="98"/>
      <c r="F29" s="29">
        <f>D29*E29</f>
        <v>0</v>
      </c>
      <c r="I29" s="12"/>
    </row>
    <row r="30" spans="1:9">
      <c r="A30" s="3"/>
      <c r="B30" s="16"/>
      <c r="E30" s="98"/>
      <c r="F30" s="29"/>
      <c r="I30" s="12"/>
    </row>
    <row r="31" spans="1:9" ht="25.5">
      <c r="A31" s="3"/>
      <c r="B31" s="4" t="s">
        <v>133</v>
      </c>
      <c r="E31" s="98"/>
      <c r="F31" s="29"/>
    </row>
    <row r="32" spans="1:9" ht="114.75">
      <c r="A32" s="3">
        <v>3</v>
      </c>
      <c r="B32" s="62" t="s">
        <v>189</v>
      </c>
      <c r="E32" s="98"/>
      <c r="F32" s="29"/>
    </row>
    <row r="33" spans="1:6" ht="14.25">
      <c r="A33" s="3"/>
      <c r="B33" s="16" t="s">
        <v>130</v>
      </c>
      <c r="C33" s="17" t="s">
        <v>71</v>
      </c>
      <c r="D33" s="28">
        <v>19</v>
      </c>
      <c r="E33" s="98"/>
      <c r="F33" s="29">
        <f>D33*E33</f>
        <v>0</v>
      </c>
    </row>
    <row r="34" spans="1:6" ht="13.5" customHeight="1">
      <c r="A34" s="3"/>
      <c r="E34" s="98"/>
      <c r="F34" s="29"/>
    </row>
    <row r="35" spans="1:6">
      <c r="A35" s="52" t="s">
        <v>7</v>
      </c>
      <c r="B35" s="27" t="s">
        <v>191</v>
      </c>
      <c r="C35" s="34"/>
      <c r="D35" s="32"/>
      <c r="E35" s="100"/>
      <c r="F35" s="33">
        <f>SUM(F21:F34)</f>
        <v>0</v>
      </c>
    </row>
    <row r="36" spans="1:6">
      <c r="A36" s="3"/>
      <c r="B36" s="4"/>
      <c r="E36" s="98"/>
      <c r="F36" s="29"/>
    </row>
    <row r="37" spans="1:6">
      <c r="A37" s="52" t="s">
        <v>10</v>
      </c>
      <c r="B37" s="9" t="s">
        <v>101</v>
      </c>
      <c r="C37" s="53" t="s">
        <v>32</v>
      </c>
      <c r="D37" s="54" t="s">
        <v>0</v>
      </c>
      <c r="E37" s="99" t="s">
        <v>31</v>
      </c>
      <c r="F37" s="55" t="s">
        <v>1</v>
      </c>
    </row>
    <row r="38" spans="1:6">
      <c r="A38" s="3"/>
      <c r="B38" s="20"/>
      <c r="E38" s="98"/>
      <c r="F38" s="29"/>
    </row>
    <row r="39" spans="1:6" ht="25.5">
      <c r="A39" s="17"/>
      <c r="B39" s="4" t="s">
        <v>142</v>
      </c>
      <c r="E39" s="101"/>
      <c r="F39" s="29"/>
    </row>
    <row r="40" spans="1:6" ht="114.75">
      <c r="A40" s="3" t="s">
        <v>2</v>
      </c>
      <c r="B40" s="62" t="s">
        <v>105</v>
      </c>
      <c r="E40" s="101"/>
      <c r="F40" s="29"/>
    </row>
    <row r="41" spans="1:6" ht="14.25">
      <c r="A41" s="17"/>
      <c r="B41" s="7" t="s">
        <v>178</v>
      </c>
      <c r="C41" s="17" t="s">
        <v>71</v>
      </c>
      <c r="D41" s="28">
        <v>225</v>
      </c>
      <c r="E41" s="101"/>
      <c r="F41" s="29">
        <f>D41*E41</f>
        <v>0</v>
      </c>
    </row>
    <row r="42" spans="1:6">
      <c r="A42" s="3"/>
      <c r="B42" s="5"/>
      <c r="E42" s="98"/>
      <c r="F42" s="29"/>
    </row>
    <row r="43" spans="1:6">
      <c r="A43" s="52" t="s">
        <v>10</v>
      </c>
      <c r="B43" s="22" t="s">
        <v>102</v>
      </c>
      <c r="C43" s="34"/>
      <c r="D43" s="32"/>
      <c r="E43" s="100"/>
      <c r="F43" s="33">
        <f>SUM(F37:F42)</f>
        <v>0</v>
      </c>
    </row>
    <row r="44" spans="1:6">
      <c r="A44" s="3"/>
      <c r="B44" s="4"/>
      <c r="E44" s="98"/>
      <c r="F44" s="29"/>
    </row>
    <row r="45" spans="1:6">
      <c r="A45" s="3"/>
      <c r="B45" s="8"/>
      <c r="E45" s="98"/>
      <c r="F45" s="29"/>
    </row>
    <row r="46" spans="1:6">
      <c r="A46" s="3"/>
      <c r="B46" s="8"/>
      <c r="E46" s="98"/>
      <c r="F46" s="29"/>
    </row>
    <row r="47" spans="1:6">
      <c r="A47" s="3"/>
      <c r="B47" s="8"/>
      <c r="E47" s="98"/>
      <c r="F47" s="29"/>
    </row>
    <row r="48" spans="1:6">
      <c r="A48" s="3"/>
      <c r="B48" s="8"/>
      <c r="E48" s="98"/>
      <c r="F48" s="29"/>
    </row>
    <row r="49" spans="1:9">
      <c r="A49" s="3"/>
      <c r="B49" s="8"/>
      <c r="E49" s="98"/>
      <c r="F49" s="29"/>
    </row>
    <row r="50" spans="1:9">
      <c r="A50" s="3"/>
      <c r="B50" s="8"/>
      <c r="E50" s="98"/>
      <c r="F50" s="29"/>
    </row>
    <row r="51" spans="1:9">
      <c r="A51" s="3"/>
      <c r="B51" s="8"/>
      <c r="E51" s="98"/>
      <c r="F51" s="29"/>
    </row>
    <row r="52" spans="1:9">
      <c r="A52" s="3"/>
      <c r="B52" s="8"/>
      <c r="E52" s="98"/>
      <c r="F52" s="29"/>
    </row>
    <row r="53" spans="1:9">
      <c r="A53" s="3"/>
      <c r="B53" s="8"/>
      <c r="E53" s="98"/>
      <c r="F53" s="29"/>
    </row>
    <row r="54" spans="1:9">
      <c r="A54" s="3"/>
      <c r="B54" s="8"/>
      <c r="E54" s="98"/>
      <c r="F54" s="29"/>
      <c r="G54" s="7"/>
      <c r="H54" s="21"/>
      <c r="I54" s="21"/>
    </row>
    <row r="55" spans="1:9">
      <c r="A55" s="3"/>
      <c r="B55" s="8"/>
      <c r="E55" s="98"/>
      <c r="F55" s="29"/>
      <c r="G55" s="7"/>
      <c r="H55" s="21"/>
      <c r="I55" s="21"/>
    </row>
    <row r="56" spans="1:9">
      <c r="A56" s="3"/>
      <c r="B56" s="8"/>
      <c r="E56" s="98"/>
      <c r="F56" s="29"/>
      <c r="G56" s="7"/>
      <c r="H56" s="21"/>
      <c r="I56" s="21"/>
    </row>
    <row r="57" spans="1:9">
      <c r="A57" s="3"/>
      <c r="B57" s="8"/>
      <c r="E57" s="98"/>
      <c r="F57" s="29"/>
      <c r="G57" s="7"/>
      <c r="H57" s="21"/>
      <c r="I57" s="21"/>
    </row>
    <row r="58" spans="1:9">
      <c r="A58" s="3"/>
      <c r="B58" s="8"/>
      <c r="E58" s="98"/>
      <c r="F58" s="29"/>
      <c r="G58" s="7"/>
      <c r="H58" s="21"/>
      <c r="I58" s="21"/>
    </row>
    <row r="59" spans="1:9">
      <c r="A59" s="96"/>
      <c r="B59" s="27" t="s">
        <v>15</v>
      </c>
      <c r="C59" s="97"/>
      <c r="D59" s="97"/>
      <c r="E59" s="102"/>
      <c r="F59" s="97"/>
    </row>
    <row r="60" spans="1:9">
      <c r="A60" s="18"/>
      <c r="B60" s="4"/>
      <c r="E60" s="98"/>
      <c r="F60" s="29"/>
    </row>
    <row r="61" spans="1:9">
      <c r="A61" s="52" t="s">
        <v>6</v>
      </c>
      <c r="B61" s="27" t="s">
        <v>36</v>
      </c>
      <c r="C61" s="34"/>
      <c r="D61" s="32"/>
      <c r="E61" s="100"/>
      <c r="F61" s="33">
        <f>F19</f>
        <v>0</v>
      </c>
    </row>
    <row r="62" spans="1:9">
      <c r="A62" s="18"/>
      <c r="B62" s="4"/>
      <c r="E62" s="98"/>
      <c r="F62" s="29"/>
    </row>
    <row r="63" spans="1:9">
      <c r="A63" s="52" t="s">
        <v>7</v>
      </c>
      <c r="B63" s="27" t="s">
        <v>190</v>
      </c>
      <c r="C63" s="34"/>
      <c r="D63" s="95"/>
      <c r="E63" s="100"/>
      <c r="F63" s="33">
        <f>F35</f>
        <v>0</v>
      </c>
    </row>
    <row r="64" spans="1:9">
      <c r="A64" s="18"/>
      <c r="B64" s="4"/>
      <c r="D64" s="49"/>
      <c r="E64" s="98"/>
      <c r="F64" s="29"/>
    </row>
    <row r="65" spans="1:12">
      <c r="A65" s="52" t="s">
        <v>10</v>
      </c>
      <c r="B65" s="93" t="s">
        <v>101</v>
      </c>
      <c r="C65" s="34"/>
      <c r="D65" s="95"/>
      <c r="E65" s="100"/>
      <c r="F65" s="33">
        <f>F43</f>
        <v>0</v>
      </c>
      <c r="L65" s="23"/>
    </row>
    <row r="66" spans="1:12" ht="13.5" thickBot="1">
      <c r="A66" s="3"/>
      <c r="B66" s="11"/>
      <c r="C66" s="42"/>
      <c r="D66" s="94"/>
      <c r="E66" s="103"/>
      <c r="F66" s="43"/>
    </row>
    <row r="67" spans="1:12">
      <c r="A67" s="3"/>
      <c r="B67" s="5"/>
      <c r="E67" s="98"/>
      <c r="F67" s="29"/>
    </row>
    <row r="68" spans="1:12">
      <c r="A68" s="3"/>
      <c r="B68" s="10" t="s">
        <v>16</v>
      </c>
      <c r="C68" s="37"/>
      <c r="D68" s="38"/>
      <c r="E68" s="104"/>
      <c r="F68" s="44">
        <f>SUM(F61:F66)</f>
        <v>0</v>
      </c>
    </row>
    <row r="69" spans="1:12">
      <c r="A69" s="3"/>
      <c r="B69" s="8"/>
      <c r="E69" s="98"/>
      <c r="F69" s="29"/>
    </row>
    <row r="70" spans="1:12">
      <c r="A70" s="3"/>
      <c r="B70" s="10" t="s">
        <v>28</v>
      </c>
      <c r="C70" s="45"/>
      <c r="D70" s="50"/>
      <c r="E70" s="105"/>
      <c r="F70" s="39">
        <f>F68*0.25</f>
        <v>0</v>
      </c>
    </row>
    <row r="71" spans="1:12">
      <c r="A71" s="3"/>
      <c r="B71" s="8"/>
      <c r="E71" s="98"/>
      <c r="F71" s="29"/>
    </row>
    <row r="72" spans="1:12">
      <c r="A72" s="3"/>
      <c r="B72" s="10" t="s">
        <v>17</v>
      </c>
      <c r="C72" s="45"/>
      <c r="D72" s="50"/>
      <c r="E72" s="105"/>
      <c r="F72" s="44">
        <f>SUM(F68:F70)</f>
        <v>0</v>
      </c>
    </row>
  </sheetData>
  <sheetProtection algorithmName="SHA-512" hashValue="aCfBlC71SbgQs/GawpWFW++TBmQ/DlV5jCHPb5L1Aoa17d6KnDyxBVWhe0sq5hlZkUMHB/XS0h3qsvMVY+ILIw==" saltValue="x3vCABtmaZYlNKzghyb6JA==" spinCount="100000" sheet="1" objects="1" scenarios="1"/>
  <mergeCells count="1">
    <mergeCell ref="B19:C19"/>
  </mergeCells>
  <pageMargins left="0.98425196850393704" right="0.19685039370078741" top="1.3779527559055118" bottom="0.19685039370078741" header="0" footer="0"/>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2</vt:i4>
      </vt:variant>
      <vt:variant>
        <vt:lpstr>Imenovani rasponi</vt:lpstr>
      </vt:variant>
      <vt:variant>
        <vt:i4>2</vt:i4>
      </vt:variant>
    </vt:vector>
  </HeadingPairs>
  <TitlesOfParts>
    <vt:vector size="4" baseType="lpstr">
      <vt:lpstr>GRAĐEVINSKI RADOVI</vt:lpstr>
      <vt:lpstr>OSTALI RADOVI</vt:lpstr>
      <vt:lpstr>'GRAĐEVINSKI RADOVI'!Podrucje_ispisa</vt:lpstr>
      <vt:lpstr>'OSTALI RADOVI'!Podrucje_ispisa</vt:lpstr>
    </vt:vector>
  </TitlesOfParts>
  <Company>Dis Projekt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Đurđa Didović</dc:creator>
  <cp:lastModifiedBy>Tomislav Regvart</cp:lastModifiedBy>
  <cp:lastPrinted>2025-04-10T10:47:21Z</cp:lastPrinted>
  <dcterms:created xsi:type="dcterms:W3CDTF">2008-02-23T20:21:51Z</dcterms:created>
  <dcterms:modified xsi:type="dcterms:W3CDTF">2026-05-21T11:14:23Z</dcterms:modified>
</cp:coreProperties>
</file>